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9C57AFCD-A835-4705-8E03-CDF4CA7C3431}" xr6:coauthVersionLast="45" xr6:coauthVersionMax="45" xr10:uidLastSave="{00000000-0000-0000-0000-000000000000}"/>
  <bookViews>
    <workbookView xWindow="-120" yWindow="-120" windowWidth="24240" windowHeight="13140" xr2:uid="{4C278EA5-0143-49D4-9F6A-2ED6CB7912AB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_xlnm.Print_Area" localSheetId="0">'CONTÁBIL- FINANCEIRA '!$A$1:$G$493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G9" i="1"/>
  <c r="F11" i="1"/>
  <c r="F17" i="1"/>
  <c r="F24" i="1"/>
  <c r="F25" i="1"/>
  <c r="F31" i="1"/>
  <c r="F32" i="1"/>
  <c r="F30" i="1"/>
  <c r="F33" i="1"/>
  <c r="F34" i="1"/>
  <c r="F29" i="1"/>
  <c r="F35" i="1"/>
  <c r="F36" i="1"/>
  <c r="F37" i="1"/>
  <c r="F40" i="1"/>
  <c r="F41" i="1"/>
  <c r="F42" i="1"/>
  <c r="F39" i="1"/>
  <c r="F44" i="1"/>
  <c r="F45" i="1"/>
  <c r="F46" i="1"/>
  <c r="F43" i="1"/>
  <c r="F48" i="1"/>
  <c r="F49" i="1"/>
  <c r="F50" i="1"/>
  <c r="F51" i="1"/>
  <c r="F47" i="1"/>
  <c r="F38" i="1"/>
  <c r="F28" i="1"/>
  <c r="F52" i="1"/>
  <c r="F63" i="1"/>
  <c r="F71" i="1"/>
  <c r="F69" i="1"/>
  <c r="F67" i="1"/>
  <c r="F61" i="1"/>
  <c r="F79" i="1"/>
  <c r="F81" i="1"/>
  <c r="F82" i="1"/>
  <c r="F80" i="1"/>
  <c r="F84" i="1"/>
  <c r="F85" i="1"/>
  <c r="F83" i="1"/>
  <c r="F78" i="1"/>
  <c r="D89" i="1"/>
  <c r="F89" i="1"/>
  <c r="D90" i="1"/>
  <c r="F90" i="1"/>
  <c r="G90" i="1"/>
  <c r="D91" i="1"/>
  <c r="D92" i="1"/>
  <c r="F92" i="1"/>
  <c r="G92" i="1"/>
  <c r="D93" i="1"/>
  <c r="C95" i="1"/>
  <c r="E95" i="1"/>
  <c r="F99" i="1"/>
  <c r="F100" i="1"/>
  <c r="F98" i="1"/>
  <c r="F101" i="1"/>
  <c r="F102" i="1"/>
  <c r="F104" i="1"/>
  <c r="F105" i="1"/>
  <c r="F106" i="1"/>
  <c r="F107" i="1"/>
  <c r="F108" i="1"/>
  <c r="F103" i="1"/>
  <c r="F112" i="1"/>
  <c r="F113" i="1"/>
  <c r="F111" i="1"/>
  <c r="F109" i="1"/>
  <c r="F110" i="1"/>
  <c r="F97" i="1"/>
  <c r="F117" i="1"/>
  <c r="F118" i="1"/>
  <c r="F119" i="1"/>
  <c r="F120" i="1"/>
  <c r="F121" i="1"/>
  <c r="F122" i="1"/>
  <c r="F116" i="1"/>
  <c r="F124" i="1"/>
  <c r="F125" i="1"/>
  <c r="F126" i="1"/>
  <c r="F123" i="1"/>
  <c r="F128" i="1"/>
  <c r="F129" i="1"/>
  <c r="F127" i="1"/>
  <c r="F115" i="1"/>
  <c r="F131" i="1"/>
  <c r="F132" i="1"/>
  <c r="F133" i="1"/>
  <c r="F130" i="1"/>
  <c r="F137" i="1"/>
  <c r="F138" i="1"/>
  <c r="F139" i="1"/>
  <c r="F136" i="1"/>
  <c r="F140" i="1"/>
  <c r="F141" i="1"/>
  <c r="F142" i="1"/>
  <c r="F143" i="1"/>
  <c r="F144" i="1"/>
  <c r="F145" i="1"/>
  <c r="F146" i="1"/>
  <c r="F147" i="1"/>
  <c r="F135" i="1"/>
  <c r="F149" i="1"/>
  <c r="F150" i="1"/>
  <c r="F151" i="1"/>
  <c r="F148" i="1"/>
  <c r="F134" i="1"/>
  <c r="F114" i="1"/>
  <c r="F155" i="1"/>
  <c r="F156" i="1"/>
  <c r="F157" i="1"/>
  <c r="F154" i="1"/>
  <c r="F158" i="1"/>
  <c r="F159" i="1"/>
  <c r="F153" i="1"/>
  <c r="F162" i="1"/>
  <c r="F163" i="1"/>
  <c r="F164" i="1"/>
  <c r="F165" i="1"/>
  <c r="F161" i="1"/>
  <c r="F166" i="1"/>
  <c r="F167" i="1"/>
  <c r="F168" i="1"/>
  <c r="F160" i="1"/>
  <c r="F152" i="1"/>
  <c r="F172" i="1"/>
  <c r="F169" i="1"/>
  <c r="F273" i="1"/>
  <c r="F274" i="1"/>
  <c r="F275" i="1"/>
  <c r="F276" i="1"/>
  <c r="F277" i="1"/>
  <c r="F272" i="1"/>
  <c r="F174" i="1"/>
  <c r="F284" i="1"/>
  <c r="F285" i="1"/>
  <c r="F175" i="1"/>
  <c r="F176" i="1"/>
  <c r="F177" i="1"/>
  <c r="F178" i="1"/>
  <c r="F263" i="1"/>
  <c r="F264" i="1"/>
  <c r="F265" i="1"/>
  <c r="F179" i="1"/>
  <c r="F180" i="1"/>
  <c r="F181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8" i="1"/>
  <c r="F210" i="1"/>
  <c r="F217" i="1"/>
  <c r="F218" i="1"/>
  <c r="F220" i="1"/>
  <c r="F222" i="1"/>
  <c r="F227" i="1"/>
  <c r="F230" i="1"/>
  <c r="F236" i="1"/>
  <c r="F237" i="1"/>
  <c r="F238" i="1"/>
  <c r="F239" i="1"/>
  <c r="F247" i="1"/>
  <c r="F255" i="1"/>
  <c r="F257" i="1"/>
  <c r="F266" i="1"/>
  <c r="F271" i="1"/>
  <c r="F278" i="1"/>
  <c r="F279" i="1"/>
</calcChain>
</file>

<file path=xl/sharedStrings.xml><?xml version="1.0" encoding="utf-8"?>
<sst xmlns="http://schemas.openxmlformats.org/spreadsheetml/2006/main" count="633" uniqueCount="408">
  <si>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</si>
  <si>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</si>
  <si>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</si>
  <si>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</si>
  <si>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</si>
  <si>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</si>
  <si>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</si>
  <si>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</si>
  <si>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</si>
  <si>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</si>
  <si>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</si>
  <si>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</si>
  <si>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</si>
  <si>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</si>
  <si>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</si>
  <si>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</si>
  <si>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</si>
  <si>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</si>
  <si>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</si>
  <si>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</si>
  <si>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</si>
  <si>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</si>
  <si>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</si>
  <si>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</si>
  <si>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</si>
  <si>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</si>
  <si>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</si>
  <si>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</si>
  <si>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</si>
  <si>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</si>
  <si>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</si>
  <si>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</si>
  <si>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</si>
  <si>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</si>
  <si>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</si>
  <si>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</si>
  <si>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</si>
  <si>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</si>
  <si>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</si>
  <si>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</si>
  <si>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</si>
  <si>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</si>
  <si>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</si>
  <si>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</si>
  <si>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</si>
  <si>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</si>
  <si>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</si>
  <si>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</si>
  <si>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</si>
  <si>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</si>
  <si>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</si>
  <si>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</si>
  <si>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</si>
  <si>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</si>
  <si>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</si>
  <si>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</si>
  <si>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</si>
  <si>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</si>
  <si>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</si>
  <si>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</si>
  <si>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</si>
  <si>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</si>
  <si>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</si>
  <si>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</si>
  <si>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</si>
  <si>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</si>
  <si>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</si>
  <si>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</si>
  <si>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</si>
  <si>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</si>
  <si>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</si>
  <si>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</si>
  <si>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</si>
  <si>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</si>
  <si>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</si>
  <si>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</si>
  <si>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</si>
  <si>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</si>
  <si>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</si>
  <si>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</si>
  <si>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</si>
  <si>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</si>
  <si>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</si>
  <si>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</si>
  <si>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</si>
  <si>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</si>
  <si>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</si>
  <si>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</si>
  <si>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</si>
  <si>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</si>
  <si>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</si>
  <si>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</si>
  <si>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</si>
  <si>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</si>
  <si>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</si>
  <si>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</si>
  <si>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</si>
  <si>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</si>
  <si>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</si>
  <si>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</si>
  <si>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</si>
  <si>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</si>
  <si>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</si>
  <si>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</si>
  <si>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</si>
  <si>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</si>
  <si>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</si>
  <si>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</si>
  <si>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</si>
  <si>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</si>
  <si>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</si>
  <si>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</si>
  <si>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</si>
  <si>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</si>
  <si>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</si>
  <si>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</si>
  <si>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</si>
  <si>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</si>
  <si>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</si>
  <si>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</si>
  <si>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</si>
  <si>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</si>
  <si>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</si>
  <si>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</si>
  <si>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</si>
  <si>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</si>
  <si>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</si>
  <si>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</si>
  <si>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</si>
  <si>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</si>
  <si>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</si>
  <si>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</si>
  <si>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</si>
  <si>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</si>
  <si>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</si>
  <si>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</si>
  <si>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</si>
  <si>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</si>
  <si>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</si>
  <si>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</si>
  <si>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</si>
  <si>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</si>
  <si>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</si>
  <si>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</si>
  <si>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</si>
  <si>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</si>
  <si>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</si>
  <si>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</si>
  <si>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</si>
  <si>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</si>
  <si>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</si>
  <si>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</si>
  <si>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</si>
  <si>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</si>
  <si>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</si>
  <si>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</si>
  <si>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</si>
  <si>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</si>
  <si>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</si>
  <si>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</si>
  <si>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</si>
  <si>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</si>
  <si>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</si>
  <si>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</si>
  <si>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</si>
  <si>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</si>
  <si>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</si>
  <si>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</si>
  <si>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</si>
  <si>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</si>
  <si>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</si>
  <si>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</si>
  <si>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</si>
  <si>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</si>
  <si>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</si>
  <si>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</si>
  <si>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</si>
  <si>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</si>
  <si>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</si>
  <si>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</si>
  <si>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</si>
  <si>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</si>
  <si>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</si>
  <si>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</si>
  <si>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</si>
  <si>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</si>
  <si>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</si>
  <si>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</si>
  <si>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</si>
  <si>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</si>
  <si>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</si>
  <si>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</si>
  <si>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</si>
  <si>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</si>
  <si>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</si>
  <si>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</si>
  <si>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</si>
  <si>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</si>
  <si>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</si>
  <si>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</si>
  <si>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</si>
  <si>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</si>
  <si>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</si>
  <si>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</si>
  <si>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</si>
  <si>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</si>
  <si>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</si>
  <si>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</si>
  <si>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</si>
  <si>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</si>
  <si>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</si>
  <si>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</si>
  <si>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</si>
  <si>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</si>
  <si>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</si>
  <si>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</si>
  <si>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</si>
  <si>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</si>
  <si>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</si>
  <si>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</si>
  <si>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</si>
  <si>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</si>
  <si>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</si>
  <si>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</si>
  <si>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</si>
  <si>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</si>
  <si>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</si>
  <si>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</si>
  <si>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</si>
  <si>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</si>
  <si>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</si>
  <si>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</si>
  <si>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</si>
  <si>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</si>
  <si>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</si>
  <si>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</si>
  <si>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</si>
  <si>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</si>
  <si>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</si>
  <si>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</si>
  <si>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</si>
  <si>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</si>
  <si>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</si>
  <si>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</si>
  <si>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</si>
  <si>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</si>
  <si>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</si>
  <si>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</si>
  <si>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</si>
  <si>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</si>
  <si>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</si>
  <si>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</si>
  <si>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</si>
  <si>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</si>
  <si>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</si>
  <si>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</si>
  <si>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</si>
  <si>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</si>
  <si>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</si>
  <si>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</si>
  <si>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</si>
  <si>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</si>
  <si>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</si>
  <si>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</si>
  <si>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</si>
  <si>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</si>
  <si>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</si>
  <si>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</si>
  <si>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</si>
  <si>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</si>
  <si>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</si>
  <si>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</si>
  <si>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</si>
  <si>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</si>
  <si>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</si>
  <si>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</si>
  <si>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</si>
  <si>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</si>
  <si>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</si>
  <si>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</si>
  <si>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</si>
  <si>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</si>
  <si>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</si>
  <si>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</si>
  <si>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</si>
  <si>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</si>
  <si>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</si>
  <si>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</si>
  <si>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</si>
  <si>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</si>
  <si>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</si>
  <si>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</si>
  <si>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</si>
  <si>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</si>
  <si>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</si>
  <si>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</si>
  <si>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</si>
  <si>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</si>
  <si>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</si>
  <si>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</si>
  <si>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</si>
  <si>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</si>
  <si>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</si>
  <si>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</si>
  <si>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</si>
  <si>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</si>
  <si>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</si>
  <si>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</si>
  <si>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</si>
  <si>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</si>
  <si>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</si>
  <si>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</si>
  <si>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</si>
  <si>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</si>
  <si>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</si>
  <si>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</si>
  <si>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</si>
  <si>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</si>
  <si>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</si>
  <si>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</si>
  <si>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</si>
  <si>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</si>
  <si>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</si>
  <si>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</si>
  <si>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</si>
  <si>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</si>
  <si>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</si>
  <si>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</si>
  <si>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</si>
  <si>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</si>
  <si>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</si>
  <si>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</si>
  <si>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</si>
  <si>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</si>
  <si>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</si>
  <si>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</si>
  <si>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</si>
  <si>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</si>
  <si>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</si>
  <si>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</si>
  <si>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</si>
  <si>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</si>
  <si>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</si>
  <si>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</si>
  <si>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</si>
  <si>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</si>
  <si>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</si>
  <si>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</si>
  <si>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</si>
  <si>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</si>
  <si>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</si>
  <si>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</si>
  <si>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</si>
  <si>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</si>
  <si>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</si>
  <si>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</si>
  <si>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</si>
  <si>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</si>
  <si>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</si>
  <si>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</si>
  <si>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</si>
  <si>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</si>
  <si>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</si>
  <si>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</si>
  <si>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</si>
  <si>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</si>
  <si>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</si>
  <si>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</si>
  <si>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</si>
  <si>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</si>
  <si>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</si>
  <si>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</si>
  <si>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</si>
  <si>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</si>
  <si>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</si>
  <si>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</si>
  <si>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</si>
  <si>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</si>
  <si>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</si>
  <si>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</si>
  <si>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</si>
  <si>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</si>
  <si>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</si>
  <si>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</si>
  <si>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</si>
  <si>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</si>
  <si>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</si>
  <si>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</si>
  <si>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</si>
  <si>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</si>
  <si>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</si>
  <si>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</si>
  <si>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</si>
  <si>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</si>
  <si>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</si>
  <si>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</si>
  <si>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HMR - Dra. Mercês Pontes Cunha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</si>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</sst>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</numFmts>
  <fonts count="2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color theme="1"/>
      <name val="Arial"/>
      <family val="2"/>
    </font>
    <font>
      <b/>
      <i/>
      <sz val="14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 applyProtection="1"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/>
    <xf numFmtId="164" fontId="7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3" fillId="3" borderId="10" xfId="0" applyFont="1" applyFill="1" applyBorder="1" applyAlignment="1">
      <alignment horizontal="left" vertical="center"/>
    </xf>
    <xf numFmtId="0" fontId="5" fillId="0" borderId="6" xfId="0" applyFont="1" applyBorder="1"/>
    <xf numFmtId="164" fontId="9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0" borderId="2" xfId="0" applyFont="1" applyBorder="1" applyProtection="1"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3" fillId="0" borderId="0" xfId="0" applyNumberFormat="1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Protection="1"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64" fontId="13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5" fillId="2" borderId="10" xfId="0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13" fillId="5" borderId="12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165" fontId="20" fillId="0" borderId="8" xfId="0" applyNumberFormat="1" applyFont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5" fillId="0" borderId="13" xfId="0" applyFont="1" applyBorder="1"/>
    <xf numFmtId="167" fontId="5" fillId="0" borderId="13" xfId="0" applyNumberFormat="1" applyFont="1" applyBorder="1"/>
    <xf numFmtId="0" fontId="17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67" fontId="23" fillId="2" borderId="14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left" vertical="center"/>
    </xf>
    <xf numFmtId="165" fontId="24" fillId="0" borderId="1" xfId="0" applyNumberFormat="1" applyFont="1" applyBorder="1" applyAlignment="1">
      <alignment horizontal="left" vertical="center"/>
    </xf>
    <xf numFmtId="0" fontId="5" fillId="0" borderId="15" xfId="0" applyFont="1" applyBorder="1"/>
    <xf numFmtId="164" fontId="21" fillId="3" borderId="14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horizontal="left" vertical="center" wrapText="1"/>
    </xf>
    <xf numFmtId="168" fontId="7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6" fillId="0" borderId="0" xfId="0" applyNumberFormat="1" applyFont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170" fontId="26" fillId="0" borderId="0" xfId="0" applyNumberFormat="1" applyFont="1" applyAlignment="1">
      <alignment vertical="center"/>
    </xf>
    <xf numFmtId="164" fontId="9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center"/>
    </xf>
    <xf numFmtId="0" fontId="13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9" fontId="26" fillId="0" borderId="0" xfId="0" applyNumberFormat="1" applyFont="1" applyAlignment="1">
      <alignment vertical="center"/>
    </xf>
    <xf numFmtId="165" fontId="20" fillId="0" borderId="8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left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10" fontId="6" fillId="0" borderId="0" xfId="0" applyNumberFormat="1" applyFont="1" applyAlignment="1">
      <alignment vertical="center"/>
    </xf>
    <xf numFmtId="165" fontId="6" fillId="6" borderId="8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/>
    <xf numFmtId="164" fontId="9" fillId="7" borderId="8" xfId="0" applyNumberFormat="1" applyFont="1" applyFill="1" applyBorder="1" applyAlignment="1">
      <alignment horizontal="center" vertical="center"/>
    </xf>
    <xf numFmtId="165" fontId="6" fillId="7" borderId="8" xfId="0" applyNumberFormat="1" applyFont="1" applyFill="1" applyBorder="1" applyAlignment="1">
      <alignment horizontal="left" vertical="center"/>
    </xf>
    <xf numFmtId="164" fontId="7" fillId="8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4" fontId="7" fillId="10" borderId="8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71" fontId="7" fillId="3" borderId="12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 wrapText="1"/>
    </xf>
    <xf numFmtId="165" fontId="20" fillId="2" borderId="8" xfId="0" applyNumberFormat="1" applyFont="1" applyFill="1" applyBorder="1" applyAlignment="1">
      <alignment horizontal="left" vertical="center"/>
    </xf>
    <xf numFmtId="172" fontId="24" fillId="2" borderId="12" xfId="0" applyNumberFormat="1" applyFont="1" applyFill="1" applyBorder="1" applyAlignment="1" applyProtection="1">
      <alignment horizontal="center" vertical="center"/>
      <protection locked="0"/>
    </xf>
    <xf numFmtId="164" fontId="21" fillId="2" borderId="13" xfId="0" applyNumberFormat="1" applyFont="1" applyFill="1" applyBorder="1" applyAlignment="1">
      <alignment horizontal="center" vertical="center" wrapText="1"/>
    </xf>
    <xf numFmtId="165" fontId="27" fillId="0" borderId="12" xfId="0" applyNumberFormat="1" applyFont="1" applyBorder="1" applyAlignment="1" applyProtection="1">
      <alignment horizontal="left" vertical="center"/>
      <protection locked="0"/>
    </xf>
    <xf numFmtId="165" fontId="20" fillId="2" borderId="8" xfId="0" applyNumberFormat="1" applyFont="1" applyFill="1" applyBorder="1" applyAlignment="1" applyProtection="1">
      <alignment horizontal="left" vertical="center"/>
      <protection locked="0"/>
    </xf>
    <xf numFmtId="164" fontId="28" fillId="8" borderId="6" xfId="0" applyNumberFormat="1" applyFont="1" applyFill="1" applyBorder="1" applyAlignment="1" applyProtection="1">
      <alignment horizontal="center" vertical="center"/>
      <protection locked="0"/>
    </xf>
    <xf numFmtId="164" fontId="21" fillId="3" borderId="12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13" xfId="0" applyFont="1" applyBorder="1" applyProtection="1">
      <protection locked="0"/>
    </xf>
    <xf numFmtId="165" fontId="24" fillId="0" borderId="0" xfId="0" applyNumberFormat="1" applyFont="1" applyAlignment="1">
      <alignment vertical="center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73" fontId="23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096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13226439-5E8F-4090-AAC4-81486EE3E53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525"/>
          <a:ext cx="100965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0A3CC515-FC2A-4842-8FC5-CD4C65CAE29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D2A073D5-8158-4806-93B4-F313545E113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HMR/PRESTA&#199;&#195;O%20DE%20CONTAS/DEZEMBRO.2021/HMR%20-%20MATERNIDADE/CGM/1%203%202%20PCF%20122021%20-%20REV%2007%20editada%20em%2005.01.2022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 - Dra. Mercês Pontes Cunha</v>
          </cell>
          <cell r="Q3" t="str">
            <v>Sociedade Pernambucana de Combate ao Cânce -HCP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UPAE- Arruda - Deputado Antônio Luiz Filho</v>
          </cell>
          <cell r="Q4" t="str">
            <v>Sociedade Pernambucana de Combate ao Cânce -HCP GESTÃO</v>
          </cell>
          <cell r="R4">
            <v>10894988000567</v>
          </cell>
          <cell r="S4">
            <v>42552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HECPI - AMBULATÓRIO - Novo</v>
          </cell>
          <cell r="Q5" t="str">
            <v>Fundação Professor Martiniano Fernades - IMIP</v>
          </cell>
          <cell r="R5">
            <v>9039744001832</v>
          </cell>
          <cell r="S5" t="str">
            <v>SET/2020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COVID</v>
          </cell>
          <cell r="Q6" t="str">
            <v>Fundação Professor Martiniano Fernades - IMIP</v>
          </cell>
          <cell r="R6">
            <v>9039744000194</v>
          </cell>
          <cell r="S6">
            <v>44256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PROV. DO RECIFE 3 - UNID.IMBIRIBEIRA</v>
          </cell>
          <cell r="Q7" t="str">
            <v>INSTITUTO HUMANIZE DE ASSISTENCIA E REPONSABILIDADE SOCIAL</v>
          </cell>
          <cell r="R7">
            <v>28399030000212</v>
          </cell>
          <cell r="S7">
            <v>43891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2 - UNID.COELHOS</v>
          </cell>
          <cell r="Q8" t="str">
            <v>Fundação Professor Martiniano Fernades - IMIP</v>
          </cell>
          <cell r="R8">
            <v>9039744000194</v>
          </cell>
          <cell r="S8">
            <v>43922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PROVISÓRIO - UNIDADE AURORA</v>
          </cell>
          <cell r="Q9" t="str">
            <v>Sociedade Pernambucana de Combate ao Cânce -HCP GESTÃO</v>
          </cell>
          <cell r="R9" t="str">
            <v>108949880008-00</v>
          </cell>
          <cell r="S9">
            <v>43922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HECPI - AMBULATÓRIO Antigo</v>
          </cell>
          <cell r="Q10" t="str">
            <v>Fundação Professor Martiniano Fernades - IMIP</v>
          </cell>
          <cell r="R10">
            <v>9039744000194</v>
          </cell>
          <cell r="S10" t="str">
            <v>Setembro/2020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30">
          <cell r="C30">
            <v>1159446.8600000001</v>
          </cell>
        </row>
        <row r="65">
          <cell r="C65">
            <v>221671.92</v>
          </cell>
        </row>
        <row r="76">
          <cell r="C76">
            <v>628.79999999999995</v>
          </cell>
        </row>
      </sheetData>
      <sheetData sheetId="4">
        <row r="6">
          <cell r="B6" t="str">
            <v>Ativos</v>
          </cell>
          <cell r="D6">
            <v>485660.04</v>
          </cell>
          <cell r="F6">
            <v>38852.803200000002</v>
          </cell>
          <cell r="G6">
            <v>4856.59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2315304.52</v>
          </cell>
          <cell r="F9">
            <v>185283.79680000001</v>
          </cell>
          <cell r="G9">
            <v>39537.49</v>
          </cell>
        </row>
        <row r="10">
          <cell r="D10">
            <v>0</v>
          </cell>
          <cell r="F10">
            <v>0</v>
          </cell>
        </row>
        <row r="12">
          <cell r="D12">
            <v>255283.4</v>
          </cell>
          <cell r="F12">
            <v>4292.33</v>
          </cell>
          <cell r="G12">
            <v>924.29</v>
          </cell>
          <cell r="H12">
            <v>50499.030000000013</v>
          </cell>
        </row>
        <row r="13">
          <cell r="D13">
            <v>21998.51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307379.52</v>
          </cell>
        </row>
        <row r="97">
          <cell r="D97">
            <v>38418.5674</v>
          </cell>
        </row>
        <row r="100">
          <cell r="C100">
            <v>62466.55999999999</v>
          </cell>
        </row>
      </sheetData>
      <sheetData sheetId="5">
        <row r="17">
          <cell r="C17">
            <v>2.0673813169984685</v>
          </cell>
        </row>
      </sheetData>
      <sheetData sheetId="6">
        <row r="2">
          <cell r="K2">
            <v>24620.760000000002</v>
          </cell>
        </row>
        <row r="3">
          <cell r="K3">
            <v>11103.210000000001</v>
          </cell>
        </row>
        <row r="4">
          <cell r="K4">
            <v>1604.83</v>
          </cell>
        </row>
        <row r="5">
          <cell r="K5">
            <v>0</v>
          </cell>
        </row>
        <row r="6">
          <cell r="K6">
            <v>4224.87</v>
          </cell>
        </row>
        <row r="7">
          <cell r="K7">
            <v>26428.660000000003</v>
          </cell>
        </row>
        <row r="8">
          <cell r="K8">
            <v>0</v>
          </cell>
        </row>
      </sheetData>
      <sheetData sheetId="7">
        <row r="1">
          <cell r="Y1">
            <v>1875017.870000001</v>
          </cell>
        </row>
        <row r="2">
          <cell r="Y2">
            <v>1119065.8999999994</v>
          </cell>
        </row>
        <row r="3">
          <cell r="Y3">
            <v>809081.35000000068</v>
          </cell>
        </row>
        <row r="4">
          <cell r="Y4">
            <v>6095.38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1667197.340000001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 xml:space="preserve"> 1.4. Benefícios</v>
          </cell>
          <cell r="N11">
            <v>74021.350000000006</v>
          </cell>
        </row>
        <row r="12">
          <cell r="D12" t="str">
            <v xml:space="preserve"> 1.4. Benefícios</v>
          </cell>
          <cell r="N12">
            <v>835.27</v>
          </cell>
        </row>
        <row r="13">
          <cell r="D13" t="str">
            <v xml:space="preserve"> 1.4. Benefícios</v>
          </cell>
          <cell r="N13">
            <v>1047.0899999999999</v>
          </cell>
        </row>
        <row r="14">
          <cell r="D14" t="str">
            <v xml:space="preserve"> 1.4. Benefícios</v>
          </cell>
          <cell r="N14">
            <v>2768</v>
          </cell>
        </row>
        <row r="15">
          <cell r="D15" t="str">
            <v xml:space="preserve"> 1.4. Benefícios</v>
          </cell>
          <cell r="N15">
            <v>1773</v>
          </cell>
        </row>
        <row r="16">
          <cell r="D16" t="str">
            <v xml:space="preserve"> 1.4. Benefícios</v>
          </cell>
          <cell r="N16">
            <v>3747.86</v>
          </cell>
        </row>
        <row r="17">
          <cell r="D17" t="str">
            <v xml:space="preserve"> 1.4. Benefícios</v>
          </cell>
          <cell r="N17">
            <v>4700</v>
          </cell>
        </row>
        <row r="18">
          <cell r="D18" t="str">
            <v xml:space="preserve"> 2.1. Materiais Descartáveis/Materiais de Penso </v>
          </cell>
          <cell r="N18">
            <v>425</v>
          </cell>
        </row>
        <row r="19">
          <cell r="D19" t="str">
            <v xml:space="preserve"> 2.1. Materiais Descartáveis/Materiais de Penso </v>
          </cell>
          <cell r="N19">
            <v>330.15</v>
          </cell>
        </row>
        <row r="20">
          <cell r="D20" t="str">
            <v xml:space="preserve"> 2.1. Materiais Descartáveis/Materiais de Penso </v>
          </cell>
          <cell r="N20">
            <v>2000</v>
          </cell>
        </row>
        <row r="21">
          <cell r="D21" t="str">
            <v xml:space="preserve"> 2.1. Materiais Descartáveis/Materiais de Penso </v>
          </cell>
          <cell r="N21">
            <v>464</v>
          </cell>
        </row>
        <row r="22">
          <cell r="D22" t="str">
            <v xml:space="preserve"> 2.1. Materiais Descartáveis/Materiais de Penso </v>
          </cell>
          <cell r="N22">
            <v>560</v>
          </cell>
        </row>
        <row r="23">
          <cell r="D23" t="str">
            <v xml:space="preserve"> 2.1. Materiais Descartáveis/Materiais de Penso </v>
          </cell>
          <cell r="N23">
            <v>3150</v>
          </cell>
        </row>
        <row r="24">
          <cell r="D24" t="str">
            <v xml:space="preserve"> 2.1. Materiais Descartáveis/Materiais de Penso </v>
          </cell>
          <cell r="N24">
            <v>4860</v>
          </cell>
        </row>
        <row r="25">
          <cell r="D25" t="str">
            <v xml:space="preserve"> 2.1. Materiais Descartáveis/Materiais de Penso </v>
          </cell>
          <cell r="N25">
            <v>270</v>
          </cell>
        </row>
        <row r="26">
          <cell r="D26" t="str">
            <v xml:space="preserve"> 2.1. Materiais Descartáveis/Materiais de Penso </v>
          </cell>
          <cell r="N26">
            <v>8467.2000000000007</v>
          </cell>
        </row>
        <row r="27">
          <cell r="D27" t="str">
            <v xml:space="preserve"> 2.1. Materiais Descartáveis/Materiais de Penso </v>
          </cell>
          <cell r="N27">
            <v>4233.6000000000004</v>
          </cell>
        </row>
        <row r="28">
          <cell r="D28" t="str">
            <v xml:space="preserve"> 2.1. Materiais Descartáveis/Materiais de Penso </v>
          </cell>
          <cell r="N28">
            <v>710.5</v>
          </cell>
        </row>
        <row r="29">
          <cell r="D29" t="str">
            <v xml:space="preserve"> 2.1. Materiais Descartáveis/Materiais de Penso </v>
          </cell>
          <cell r="N29">
            <v>165.64</v>
          </cell>
        </row>
        <row r="30">
          <cell r="D30" t="str">
            <v xml:space="preserve"> 2.1. Materiais Descartáveis/Materiais de Penso </v>
          </cell>
          <cell r="N30">
            <v>544</v>
          </cell>
        </row>
        <row r="31">
          <cell r="D31" t="str">
            <v xml:space="preserve"> 2.1. Materiais Descartáveis/Materiais de Penso </v>
          </cell>
          <cell r="N31">
            <v>501.36</v>
          </cell>
        </row>
        <row r="32">
          <cell r="D32" t="str">
            <v xml:space="preserve"> 2.1. Materiais Descartáveis/Materiais de Penso </v>
          </cell>
          <cell r="N32">
            <v>1932</v>
          </cell>
        </row>
        <row r="33">
          <cell r="D33" t="str">
            <v xml:space="preserve"> 2.1. Materiais Descartáveis/Materiais de Penso </v>
          </cell>
          <cell r="N33">
            <v>3114</v>
          </cell>
        </row>
        <row r="34">
          <cell r="D34" t="str">
            <v xml:space="preserve"> 2.1. Materiais Descartáveis/Materiais de Penso </v>
          </cell>
          <cell r="N34">
            <v>3799.86</v>
          </cell>
        </row>
        <row r="35">
          <cell r="D35" t="str">
            <v xml:space="preserve"> 2.1. Materiais Descartáveis/Materiais de Penso </v>
          </cell>
          <cell r="N35">
            <v>3060</v>
          </cell>
        </row>
        <row r="36">
          <cell r="D36" t="str">
            <v xml:space="preserve"> 2.1. Materiais Descartáveis/Materiais de Penso </v>
          </cell>
          <cell r="N36">
            <v>547.20000000000005</v>
          </cell>
        </row>
        <row r="37">
          <cell r="D37" t="str">
            <v xml:space="preserve"> 2.1. Materiais Descartáveis/Materiais de Penso </v>
          </cell>
          <cell r="N37">
            <v>435</v>
          </cell>
        </row>
        <row r="38">
          <cell r="D38" t="str">
            <v xml:space="preserve"> 2.1. Materiais Descartáveis/Materiais de Penso </v>
          </cell>
          <cell r="N38">
            <v>296.88</v>
          </cell>
        </row>
        <row r="39">
          <cell r="D39" t="str">
            <v xml:space="preserve"> 2.1. Materiais Descartáveis/Materiais de Penso </v>
          </cell>
          <cell r="N39">
            <v>275.04000000000002</v>
          </cell>
        </row>
        <row r="40">
          <cell r="D40" t="str">
            <v xml:space="preserve"> 2.1. Materiais Descartáveis/Materiais de Penso </v>
          </cell>
          <cell r="N40">
            <v>10286.08</v>
          </cell>
        </row>
        <row r="41">
          <cell r="D41" t="str">
            <v xml:space="preserve"> 2.1. Materiais Descartáveis/Materiais de Penso </v>
          </cell>
          <cell r="N41">
            <v>765</v>
          </cell>
        </row>
        <row r="42">
          <cell r="D42" t="str">
            <v xml:space="preserve"> 2.1. Materiais Descartáveis/Materiais de Penso </v>
          </cell>
          <cell r="N42">
            <v>2232</v>
          </cell>
        </row>
        <row r="43">
          <cell r="D43" t="str">
            <v xml:space="preserve"> 2.1. Materiais Descartáveis/Materiais de Penso </v>
          </cell>
          <cell r="N43">
            <v>1218.6500000000001</v>
          </cell>
        </row>
        <row r="44">
          <cell r="D44" t="str">
            <v xml:space="preserve"> 2.1. Materiais Descartáveis/Materiais de Penso </v>
          </cell>
          <cell r="N44">
            <v>1950</v>
          </cell>
        </row>
        <row r="45">
          <cell r="D45" t="str">
            <v xml:space="preserve"> 2.1. Materiais Descartáveis/Materiais de Penso </v>
          </cell>
          <cell r="N45">
            <v>20800</v>
          </cell>
        </row>
        <row r="46">
          <cell r="D46" t="str">
            <v xml:space="preserve"> 2.1. Materiais Descartáveis/Materiais de Penso </v>
          </cell>
          <cell r="N46">
            <v>595</v>
          </cell>
        </row>
        <row r="47">
          <cell r="D47" t="str">
            <v xml:space="preserve"> 2.1. Materiais Descartáveis/Materiais de Penso </v>
          </cell>
          <cell r="N47">
            <v>4119.32</v>
          </cell>
        </row>
        <row r="48">
          <cell r="D48" t="str">
            <v xml:space="preserve"> 2.1. Materiais Descartáveis/Materiais de Penso </v>
          </cell>
          <cell r="N48">
            <v>403.2</v>
          </cell>
        </row>
        <row r="49">
          <cell r="D49" t="str">
            <v xml:space="preserve"> 2.1. Materiais Descartáveis/Materiais de Penso </v>
          </cell>
          <cell r="N49">
            <v>1211.76</v>
          </cell>
        </row>
        <row r="50">
          <cell r="D50" t="str">
            <v xml:space="preserve"> 2.1. Materiais Descartáveis/Materiais de Penso </v>
          </cell>
          <cell r="N50">
            <v>1178.08</v>
          </cell>
        </row>
        <row r="51">
          <cell r="D51" t="str">
            <v xml:space="preserve"> 2.1. Materiais Descartáveis/Materiais de Penso </v>
          </cell>
          <cell r="N51">
            <v>5950</v>
          </cell>
        </row>
        <row r="52">
          <cell r="D52" t="str">
            <v xml:space="preserve"> 2.1. Materiais Descartáveis/Materiais de Penso </v>
          </cell>
          <cell r="N52">
            <v>399</v>
          </cell>
        </row>
        <row r="53">
          <cell r="D53" t="str">
            <v xml:space="preserve"> 2.1. Materiais Descartáveis/Materiais de Penso </v>
          </cell>
          <cell r="N53">
            <v>3992.75</v>
          </cell>
        </row>
        <row r="54">
          <cell r="D54" t="str">
            <v xml:space="preserve"> 2.1. Materiais Descartáveis/Materiais de Penso </v>
          </cell>
          <cell r="N54">
            <v>12000</v>
          </cell>
        </row>
        <row r="55">
          <cell r="D55" t="str">
            <v xml:space="preserve"> 2.1. Materiais Descartáveis/Materiais de Penso </v>
          </cell>
          <cell r="N55">
            <v>4644</v>
          </cell>
        </row>
        <row r="56">
          <cell r="D56" t="str">
            <v xml:space="preserve"> 2.1. Materiais Descartáveis/Materiais de Penso </v>
          </cell>
          <cell r="N56">
            <v>628</v>
          </cell>
        </row>
        <row r="57">
          <cell r="D57" t="str">
            <v xml:space="preserve"> 2.1. Materiais Descartáveis/Materiais de Penso </v>
          </cell>
          <cell r="N57">
            <v>390</v>
          </cell>
        </row>
        <row r="58">
          <cell r="D58" t="str">
            <v xml:space="preserve"> 2.1. Materiais Descartáveis/Materiais de Penso </v>
          </cell>
          <cell r="N58">
            <v>880</v>
          </cell>
        </row>
        <row r="59">
          <cell r="D59" t="str">
            <v xml:space="preserve"> 2.1. Materiais Descartáveis/Materiais de Penso </v>
          </cell>
          <cell r="N59">
            <v>16286.8</v>
          </cell>
        </row>
        <row r="60">
          <cell r="D60" t="str">
            <v xml:space="preserve"> 2.1. Materiais Descartáveis/Materiais de Penso </v>
          </cell>
          <cell r="N60">
            <v>161.30000000000001</v>
          </cell>
        </row>
        <row r="61">
          <cell r="D61" t="str">
            <v xml:space="preserve"> 2.1. Materiais Descartáveis/Materiais de Penso </v>
          </cell>
          <cell r="N61">
            <v>4599.4799999999996</v>
          </cell>
        </row>
        <row r="62">
          <cell r="D62" t="str">
            <v xml:space="preserve"> 2.1. Materiais Descartáveis/Materiais de Penso </v>
          </cell>
          <cell r="N62">
            <v>1199.25</v>
          </cell>
        </row>
        <row r="63">
          <cell r="D63" t="str">
            <v xml:space="preserve"> 2.1. Materiais Descartáveis/Materiais de Penso </v>
          </cell>
          <cell r="N63">
            <v>285</v>
          </cell>
        </row>
        <row r="64">
          <cell r="D64" t="str">
            <v xml:space="preserve"> 2.1. Materiais Descartáveis/Materiais de Penso </v>
          </cell>
          <cell r="N64">
            <v>2397</v>
          </cell>
        </row>
        <row r="65">
          <cell r="D65" t="str">
            <v xml:space="preserve"> 2.1. Materiais Descartáveis/Materiais de Penso </v>
          </cell>
          <cell r="N65">
            <v>3749</v>
          </cell>
        </row>
        <row r="66">
          <cell r="D66" t="str">
            <v xml:space="preserve"> 2.1. Materiais Descartáveis/Materiais de Penso </v>
          </cell>
          <cell r="N66">
            <v>311.2</v>
          </cell>
        </row>
        <row r="67">
          <cell r="D67" t="str">
            <v xml:space="preserve"> 2.1. Materiais Descartáveis/Materiais de Penso </v>
          </cell>
          <cell r="N67">
            <v>1276</v>
          </cell>
        </row>
        <row r="68">
          <cell r="D68" t="str">
            <v xml:space="preserve"> 2.1. Materiais Descartáveis/Materiais de Penso </v>
          </cell>
          <cell r="N68">
            <v>2400</v>
          </cell>
        </row>
        <row r="69">
          <cell r="D69" t="str">
            <v xml:space="preserve"> 2.1. Materiais Descartáveis/Materiais de Penso </v>
          </cell>
          <cell r="N69">
            <v>788.5</v>
          </cell>
        </row>
        <row r="70">
          <cell r="D70" t="str">
            <v xml:space="preserve"> 2.1. Materiais Descartáveis/Materiais de Penso </v>
          </cell>
          <cell r="N70">
            <v>508.3</v>
          </cell>
        </row>
        <row r="71">
          <cell r="D71" t="str">
            <v xml:space="preserve"> 2.1. Materiais Descartáveis/Materiais de Penso </v>
          </cell>
          <cell r="N71">
            <v>464</v>
          </cell>
        </row>
        <row r="72">
          <cell r="D72" t="str">
            <v xml:space="preserve"> 2.1. Materiais Descartáveis/Materiais de Penso </v>
          </cell>
          <cell r="N72">
            <v>2760</v>
          </cell>
        </row>
        <row r="73">
          <cell r="D73" t="str">
            <v xml:space="preserve"> 2.2. Medicamentos </v>
          </cell>
          <cell r="N73">
            <v>1829.94</v>
          </cell>
        </row>
        <row r="74">
          <cell r="D74" t="str">
            <v xml:space="preserve"> 2.2. Medicamentos </v>
          </cell>
          <cell r="N74">
            <v>3661.03</v>
          </cell>
        </row>
        <row r="75">
          <cell r="D75" t="str">
            <v xml:space="preserve"> 2.2. Medicamentos </v>
          </cell>
          <cell r="N75">
            <v>1535.28</v>
          </cell>
        </row>
        <row r="76">
          <cell r="D76" t="str">
            <v xml:space="preserve"> 2.2. Medicamentos </v>
          </cell>
          <cell r="N76">
            <v>3404.15</v>
          </cell>
        </row>
        <row r="77">
          <cell r="D77" t="str">
            <v xml:space="preserve"> 2.2. Medicamentos </v>
          </cell>
          <cell r="N77">
            <v>978.16</v>
          </cell>
        </row>
        <row r="78">
          <cell r="D78" t="str">
            <v xml:space="preserve"> 2.2. Medicamentos </v>
          </cell>
          <cell r="N78">
            <v>2929</v>
          </cell>
        </row>
        <row r="79">
          <cell r="D79" t="str">
            <v xml:space="preserve"> 2.2. Medicamentos </v>
          </cell>
          <cell r="N79">
            <v>1897.8</v>
          </cell>
        </row>
        <row r="80">
          <cell r="D80" t="str">
            <v xml:space="preserve"> 2.2. Medicamentos </v>
          </cell>
          <cell r="N80">
            <v>606.48</v>
          </cell>
        </row>
        <row r="81">
          <cell r="D81" t="str">
            <v xml:space="preserve"> 2.2. Medicamentos </v>
          </cell>
          <cell r="N81">
            <v>1336</v>
          </cell>
        </row>
        <row r="82">
          <cell r="D82" t="str">
            <v xml:space="preserve"> 2.2. Medicamentos </v>
          </cell>
          <cell r="N82">
            <v>240</v>
          </cell>
        </row>
        <row r="83">
          <cell r="D83" t="str">
            <v xml:space="preserve"> 2.2. Medicamentos </v>
          </cell>
          <cell r="N83">
            <v>310</v>
          </cell>
        </row>
        <row r="84">
          <cell r="D84" t="str">
            <v xml:space="preserve"> 2.2. Medicamentos </v>
          </cell>
          <cell r="N84">
            <v>8483</v>
          </cell>
        </row>
        <row r="85">
          <cell r="D85" t="str">
            <v xml:space="preserve"> 2.2. Medicamentos </v>
          </cell>
          <cell r="N85">
            <v>100.8</v>
          </cell>
        </row>
        <row r="86">
          <cell r="D86" t="str">
            <v xml:space="preserve"> 2.2. Medicamentos </v>
          </cell>
          <cell r="N86">
            <v>1050.5</v>
          </cell>
        </row>
        <row r="87">
          <cell r="D87" t="str">
            <v xml:space="preserve"> 2.2. Medicamentos </v>
          </cell>
          <cell r="N87">
            <v>285</v>
          </cell>
        </row>
        <row r="88">
          <cell r="D88" t="str">
            <v xml:space="preserve"> 2.2. Medicamentos </v>
          </cell>
          <cell r="N88">
            <v>392</v>
          </cell>
        </row>
        <row r="89">
          <cell r="D89" t="str">
            <v xml:space="preserve"> 2.2. Medicamentos </v>
          </cell>
          <cell r="N89">
            <v>1273.33</v>
          </cell>
        </row>
        <row r="90">
          <cell r="D90" t="str">
            <v xml:space="preserve"> 2.2. Medicamentos </v>
          </cell>
          <cell r="N90">
            <v>375.44</v>
          </cell>
        </row>
        <row r="91">
          <cell r="D91" t="str">
            <v xml:space="preserve"> 2.2. Medicamentos </v>
          </cell>
          <cell r="N91">
            <v>2250</v>
          </cell>
        </row>
        <row r="92">
          <cell r="D92" t="str">
            <v xml:space="preserve"> 2.2. Medicamentos </v>
          </cell>
          <cell r="N92">
            <v>2520</v>
          </cell>
        </row>
        <row r="93">
          <cell r="D93" t="str">
            <v xml:space="preserve"> 2.2. Medicamentos </v>
          </cell>
          <cell r="N93">
            <v>640</v>
          </cell>
        </row>
        <row r="94">
          <cell r="D94" t="str">
            <v xml:space="preserve"> 2.2. Medicamentos </v>
          </cell>
          <cell r="N94">
            <v>7562</v>
          </cell>
        </row>
        <row r="95">
          <cell r="D95" t="str">
            <v xml:space="preserve"> 2.2. Medicamentos </v>
          </cell>
          <cell r="N95">
            <v>1314</v>
          </cell>
        </row>
        <row r="96">
          <cell r="D96" t="str">
            <v xml:space="preserve"> 2.2. Medicamentos </v>
          </cell>
          <cell r="N96">
            <v>1695</v>
          </cell>
        </row>
        <row r="97">
          <cell r="D97" t="str">
            <v xml:space="preserve"> 2.2. Medicamentos </v>
          </cell>
          <cell r="N97">
            <v>2090.4</v>
          </cell>
        </row>
        <row r="98">
          <cell r="D98" t="str">
            <v xml:space="preserve"> 2.2. Medicamentos </v>
          </cell>
          <cell r="N98">
            <v>1442</v>
          </cell>
        </row>
        <row r="99">
          <cell r="D99" t="str">
            <v xml:space="preserve"> 2.2. Medicamentos </v>
          </cell>
          <cell r="N99">
            <v>2241</v>
          </cell>
        </row>
        <row r="100">
          <cell r="D100" t="str">
            <v xml:space="preserve"> 2.2. Medicamentos </v>
          </cell>
          <cell r="N100">
            <v>15540</v>
          </cell>
        </row>
        <row r="101">
          <cell r="D101" t="str">
            <v xml:space="preserve"> 2.2. Medicamentos </v>
          </cell>
          <cell r="N101">
            <v>4279</v>
          </cell>
        </row>
        <row r="102">
          <cell r="D102" t="str">
            <v xml:space="preserve"> 2.2. Medicamentos </v>
          </cell>
          <cell r="N102">
            <v>3276.2</v>
          </cell>
          <cell r="Q102">
            <v>11353.33</v>
          </cell>
        </row>
        <row r="103">
          <cell r="D103" t="str">
            <v xml:space="preserve"> 2.2. Medicamentos </v>
          </cell>
          <cell r="N103">
            <v>460</v>
          </cell>
        </row>
        <row r="104">
          <cell r="D104" t="str">
            <v xml:space="preserve"> 2.3. Dietas Industrializadas </v>
          </cell>
          <cell r="N104">
            <v>2440.1999999999998</v>
          </cell>
        </row>
        <row r="105">
          <cell r="D105" t="str">
            <v xml:space="preserve"> 2.3. Dietas Industrializadas </v>
          </cell>
          <cell r="N105">
            <v>3187.5</v>
          </cell>
        </row>
        <row r="106">
          <cell r="D106" t="str">
            <v xml:space="preserve"> 2.3. Dietas Industrializadas </v>
          </cell>
          <cell r="N106">
            <v>24700</v>
          </cell>
        </row>
        <row r="107">
          <cell r="D107" t="str">
            <v xml:space="preserve"> 2.3. Dietas Industrializadas </v>
          </cell>
          <cell r="N107">
            <v>327.10000000000002</v>
          </cell>
        </row>
        <row r="108">
          <cell r="D108" t="str">
            <v xml:space="preserve"> 2.3. Dietas Industrializadas </v>
          </cell>
          <cell r="N108">
            <v>1020.25</v>
          </cell>
        </row>
        <row r="109">
          <cell r="D109" t="str">
            <v xml:space="preserve"> 2.4. Gases Medicinais </v>
          </cell>
          <cell r="N109">
            <v>2522.9699999999998</v>
          </cell>
        </row>
        <row r="110">
          <cell r="D110" t="str">
            <v xml:space="preserve"> 2.4. Gases Medicinais </v>
          </cell>
          <cell r="N110">
            <v>2536.66</v>
          </cell>
        </row>
        <row r="111">
          <cell r="D111" t="str">
            <v xml:space="preserve"> 2.4. Gases Medicinais </v>
          </cell>
          <cell r="N111">
            <v>2584.87</v>
          </cell>
        </row>
        <row r="112">
          <cell r="D112" t="str">
            <v xml:space="preserve"> 2.4. Gases Medicinais </v>
          </cell>
          <cell r="N112">
            <v>2183.63</v>
          </cell>
        </row>
        <row r="113">
          <cell r="D113" t="str">
            <v xml:space="preserve"> 2.4. Gases Medicinais </v>
          </cell>
          <cell r="N113">
            <v>2215.65</v>
          </cell>
        </row>
        <row r="114">
          <cell r="D114" t="str">
            <v xml:space="preserve"> 2.4. Gases Medicinais </v>
          </cell>
          <cell r="N114">
            <v>2461.08</v>
          </cell>
        </row>
        <row r="115">
          <cell r="D115" t="str">
            <v xml:space="preserve"> 2.4. Gases Medicinais </v>
          </cell>
          <cell r="N115">
            <v>51.69</v>
          </cell>
        </row>
        <row r="116">
          <cell r="D116" t="str">
            <v xml:space="preserve"> 2.4. Gases Medicinais </v>
          </cell>
          <cell r="N116">
            <v>2504.65</v>
          </cell>
        </row>
        <row r="117">
          <cell r="D117" t="str">
            <v xml:space="preserve"> 2.4. Gases Medicinais </v>
          </cell>
          <cell r="N117">
            <v>2490.96</v>
          </cell>
        </row>
        <row r="118">
          <cell r="D118" t="str">
            <v xml:space="preserve"> 2.4. Gases Medicinais </v>
          </cell>
          <cell r="N118">
            <v>106.13</v>
          </cell>
        </row>
        <row r="119">
          <cell r="D119" t="str">
            <v xml:space="preserve"> 2.4. Gases Medicinais </v>
          </cell>
          <cell r="N119">
            <v>212.26</v>
          </cell>
        </row>
        <row r="120">
          <cell r="D120" t="str">
            <v xml:space="preserve"> 2.4. Gases Medicinais </v>
          </cell>
          <cell r="N120">
            <v>106.13</v>
          </cell>
        </row>
        <row r="121">
          <cell r="D121" t="str">
            <v xml:space="preserve"> 2.4. Gases Medicinais </v>
          </cell>
          <cell r="N121">
            <v>51.69</v>
          </cell>
        </row>
        <row r="122">
          <cell r="D122" t="str">
            <v xml:space="preserve"> 2.4. Gases Medicinais </v>
          </cell>
          <cell r="N122">
            <v>155.08000000000001</v>
          </cell>
        </row>
        <row r="123">
          <cell r="D123" t="str">
            <v xml:space="preserve"> 2.4. Gases Medicinais </v>
          </cell>
          <cell r="N123">
            <v>51.69</v>
          </cell>
        </row>
        <row r="124">
          <cell r="D124" t="str">
            <v xml:space="preserve"> 2.4. Gases Medicinais </v>
          </cell>
          <cell r="N124">
            <v>51.69</v>
          </cell>
        </row>
        <row r="125">
          <cell r="D125" t="str">
            <v xml:space="preserve"> 2.4. Gases Medicinais </v>
          </cell>
          <cell r="N125">
            <v>51.69</v>
          </cell>
        </row>
        <row r="126">
          <cell r="D126" t="str">
            <v xml:space="preserve"> 2.4. Gases Medicinais </v>
          </cell>
          <cell r="N126">
            <v>206.78</v>
          </cell>
        </row>
        <row r="127">
          <cell r="D127" t="str">
            <v xml:space="preserve"> 2.4. Gases Medicinais </v>
          </cell>
          <cell r="N127">
            <v>103.39</v>
          </cell>
        </row>
        <row r="128">
          <cell r="D128" t="str">
            <v xml:space="preserve"> 2.4. Gases Medicinais </v>
          </cell>
          <cell r="N128">
            <v>51.69</v>
          </cell>
        </row>
        <row r="129">
          <cell r="D129" t="str">
            <v xml:space="preserve"> 2.4. Gases Medicinais </v>
          </cell>
          <cell r="N129">
            <v>51.69</v>
          </cell>
        </row>
        <row r="130">
          <cell r="D130" t="str">
            <v xml:space="preserve"> 2.4. Gases Medicinais </v>
          </cell>
          <cell r="N130">
            <v>103.39</v>
          </cell>
        </row>
        <row r="131">
          <cell r="D131" t="str">
            <v xml:space="preserve"> 2.8. Outras Despesas com Insumos Assistenciais </v>
          </cell>
          <cell r="N131">
            <v>765</v>
          </cell>
        </row>
        <row r="132">
          <cell r="D132" t="str">
            <v xml:space="preserve"> 2.8. Outras Despesas com Insumos Assistenciais </v>
          </cell>
          <cell r="N132">
            <v>4670</v>
          </cell>
        </row>
        <row r="133">
          <cell r="D133" t="str">
            <v xml:space="preserve"> 2.8. Outras Despesas com Insumos Assistenciais </v>
          </cell>
          <cell r="N133">
            <v>522</v>
          </cell>
        </row>
        <row r="134">
          <cell r="D134" t="str">
            <v xml:space="preserve"> 2.8. Outras Despesas com Insumos Assistenciais </v>
          </cell>
          <cell r="N134">
            <v>88</v>
          </cell>
        </row>
        <row r="135">
          <cell r="D135" t="str">
            <v xml:space="preserve"> 2.8. Outras Despesas com Insumos Assistenciais </v>
          </cell>
          <cell r="N135">
            <v>156</v>
          </cell>
        </row>
        <row r="136">
          <cell r="D136" t="str">
            <v xml:space="preserve"> 2.8. Outras Despesas com Insumos Assistenciais </v>
          </cell>
          <cell r="N136">
            <v>1155</v>
          </cell>
        </row>
        <row r="137">
          <cell r="D137" t="str">
            <v xml:space="preserve"> 2.8. Outras Despesas com Insumos Assistenciais </v>
          </cell>
          <cell r="N137">
            <v>932</v>
          </cell>
        </row>
        <row r="138">
          <cell r="D138" t="str">
            <v xml:space="preserve"> 3.1. Material de Higienização e Limpeza </v>
          </cell>
          <cell r="N138">
            <v>3060</v>
          </cell>
        </row>
        <row r="139">
          <cell r="D139" t="str">
            <v xml:space="preserve"> 3.1. Material de Higienização e Limpeza </v>
          </cell>
          <cell r="N139">
            <v>10770.9</v>
          </cell>
        </row>
        <row r="140">
          <cell r="D140" t="str">
            <v xml:space="preserve"> 3.1. Material de Higienização e Limpeza </v>
          </cell>
          <cell r="N140">
            <v>150</v>
          </cell>
        </row>
        <row r="141">
          <cell r="D141" t="str">
            <v xml:space="preserve"> 3.1. Material de Higienização e Limpeza </v>
          </cell>
          <cell r="N141">
            <v>202.5</v>
          </cell>
        </row>
        <row r="142">
          <cell r="D142" t="str">
            <v xml:space="preserve"> 3.1. Material de Higienização e Limpeza </v>
          </cell>
          <cell r="N142">
            <v>1075.4000000000001</v>
          </cell>
        </row>
        <row r="143">
          <cell r="D143" t="str">
            <v xml:space="preserve"> 3.1. Material de Higienização e Limpeza </v>
          </cell>
          <cell r="N143">
            <v>2231.1999999999998</v>
          </cell>
        </row>
        <row r="144">
          <cell r="D144" t="str">
            <v xml:space="preserve"> 3.1. Material de Higienização e Limpeza </v>
          </cell>
          <cell r="N144">
            <v>336</v>
          </cell>
        </row>
        <row r="145">
          <cell r="D145" t="str">
            <v xml:space="preserve"> 3.1. Material de Higienização e Limpeza </v>
          </cell>
          <cell r="N145">
            <v>4183.5</v>
          </cell>
        </row>
        <row r="146">
          <cell r="D146" t="str">
            <v xml:space="preserve"> 3.1. Material de Higienização e Limpeza </v>
          </cell>
          <cell r="N146">
            <v>703.39</v>
          </cell>
        </row>
        <row r="147">
          <cell r="D147" t="str">
            <v xml:space="preserve"> 3.1. Material de Higienização e Limpeza </v>
          </cell>
          <cell r="N147">
            <v>1602.72</v>
          </cell>
        </row>
        <row r="148">
          <cell r="D148" t="str">
            <v xml:space="preserve"> 3.1. Material de Higienização e Limpeza </v>
          </cell>
          <cell r="N148">
            <v>2393.1</v>
          </cell>
        </row>
        <row r="149">
          <cell r="D149" t="str">
            <v xml:space="preserve"> 3.1. Material de Higienização e Limpeza </v>
          </cell>
          <cell r="N149">
            <v>2552.48</v>
          </cell>
        </row>
        <row r="150">
          <cell r="D150" t="str">
            <v xml:space="preserve"> 3.1. Material de Higienização e Limpeza </v>
          </cell>
          <cell r="N150">
            <v>1080</v>
          </cell>
        </row>
        <row r="151">
          <cell r="D151" t="str">
            <v xml:space="preserve"> 3.1. Material de Higienização e Limpeza </v>
          </cell>
          <cell r="N151">
            <v>736.87</v>
          </cell>
        </row>
        <row r="152">
          <cell r="D152" t="str">
            <v xml:space="preserve"> 3.1. Material de Higienização e Limpeza </v>
          </cell>
          <cell r="N152">
            <v>3420</v>
          </cell>
        </row>
        <row r="153">
          <cell r="D153" t="str">
            <v xml:space="preserve"> 3.1. Material de Higienização e Limpeza </v>
          </cell>
          <cell r="N153">
            <v>4241.66</v>
          </cell>
        </row>
        <row r="154">
          <cell r="D154" t="str">
            <v xml:space="preserve"> 3.1. Material de Higienização e Limpeza </v>
          </cell>
          <cell r="N154">
            <v>614.4</v>
          </cell>
        </row>
        <row r="155">
          <cell r="D155" t="str">
            <v xml:space="preserve"> 3.1. Material de Higienização e Limpeza </v>
          </cell>
          <cell r="N155">
            <v>8256</v>
          </cell>
        </row>
        <row r="156">
          <cell r="D156" t="str">
            <v xml:space="preserve"> 3.1. Material de Higienização e Limpeza </v>
          </cell>
          <cell r="N156">
            <v>1017.6</v>
          </cell>
        </row>
        <row r="157">
          <cell r="D157" t="str">
            <v xml:space="preserve"> 3.1. Material de Higienização e Limpeza </v>
          </cell>
          <cell r="N157">
            <v>11648.04</v>
          </cell>
        </row>
        <row r="158">
          <cell r="D158" t="str">
            <v xml:space="preserve"> 3.2. Material/Gêneros Alimentícios </v>
          </cell>
          <cell r="N158">
            <v>1215</v>
          </cell>
        </row>
        <row r="159">
          <cell r="D159" t="str">
            <v xml:space="preserve"> 3.2. Material/Gêneros Alimentícios </v>
          </cell>
          <cell r="N159">
            <v>1215</v>
          </cell>
        </row>
        <row r="160">
          <cell r="D160" t="str">
            <v xml:space="preserve"> 3.2. Material/Gêneros Alimentícios </v>
          </cell>
          <cell r="N160">
            <v>1215</v>
          </cell>
        </row>
        <row r="161">
          <cell r="D161" t="str">
            <v xml:space="preserve"> 3.2. Material/Gêneros Alimentícios </v>
          </cell>
          <cell r="N161">
            <v>3427.98</v>
          </cell>
        </row>
        <row r="162">
          <cell r="D162" t="str">
            <v xml:space="preserve"> 3.2. Material/Gêneros Alimentícios </v>
          </cell>
          <cell r="N162">
            <v>1092.5</v>
          </cell>
        </row>
        <row r="163">
          <cell r="D163" t="str">
            <v xml:space="preserve"> 3.2. Material/Gêneros Alimentícios </v>
          </cell>
          <cell r="N163">
            <v>961.4</v>
          </cell>
        </row>
        <row r="164">
          <cell r="D164" t="str">
            <v xml:space="preserve"> 3.2. Material/Gêneros Alimentícios </v>
          </cell>
          <cell r="N164">
            <v>4711</v>
          </cell>
        </row>
        <row r="165">
          <cell r="D165" t="str">
            <v xml:space="preserve"> 3.2. Material/Gêneros Alimentícios </v>
          </cell>
          <cell r="N165">
            <v>3665.8</v>
          </cell>
        </row>
        <row r="166">
          <cell r="D166" t="str">
            <v xml:space="preserve"> 3.2. Material/Gêneros Alimentícios </v>
          </cell>
          <cell r="N166">
            <v>316</v>
          </cell>
        </row>
        <row r="167">
          <cell r="D167" t="str">
            <v xml:space="preserve"> 3.2. Material/Gêneros Alimentícios </v>
          </cell>
          <cell r="N167">
            <v>480.7</v>
          </cell>
        </row>
        <row r="168">
          <cell r="D168" t="str">
            <v xml:space="preserve"> 3.2. Material/Gêneros Alimentícios </v>
          </cell>
          <cell r="N168">
            <v>2289.6</v>
          </cell>
        </row>
        <row r="169">
          <cell r="D169" t="str">
            <v xml:space="preserve"> 3.2. Material/Gêneros Alimentícios </v>
          </cell>
          <cell r="N169">
            <v>741.51</v>
          </cell>
        </row>
        <row r="170">
          <cell r="D170" t="str">
            <v xml:space="preserve"> 3.2. Material/Gêneros Alimentícios </v>
          </cell>
          <cell r="N170">
            <v>751.8</v>
          </cell>
        </row>
        <row r="171">
          <cell r="D171" t="str">
            <v xml:space="preserve"> 3.2. Material/Gêneros Alimentícios </v>
          </cell>
          <cell r="N171">
            <v>5260.25</v>
          </cell>
        </row>
        <row r="172">
          <cell r="D172" t="str">
            <v xml:space="preserve"> 3.2. Material/Gêneros Alimentícios </v>
          </cell>
          <cell r="N172">
            <v>833.98</v>
          </cell>
        </row>
        <row r="173">
          <cell r="D173" t="str">
            <v xml:space="preserve"> 3.2. Material/Gêneros Alimentícios </v>
          </cell>
          <cell r="N173">
            <v>5023.2</v>
          </cell>
        </row>
        <row r="174">
          <cell r="D174" t="str">
            <v xml:space="preserve"> 3.2. Material/Gêneros Alimentícios </v>
          </cell>
          <cell r="N174">
            <v>582.25</v>
          </cell>
        </row>
        <row r="175">
          <cell r="D175" t="str">
            <v xml:space="preserve"> 3.2. Material/Gêneros Alimentícios </v>
          </cell>
          <cell r="N175">
            <v>315.22000000000003</v>
          </cell>
        </row>
        <row r="176">
          <cell r="D176" t="str">
            <v xml:space="preserve"> 3.2. Material/Gêneros Alimentícios </v>
          </cell>
          <cell r="N176">
            <v>768.4</v>
          </cell>
        </row>
        <row r="177">
          <cell r="D177" t="str">
            <v xml:space="preserve"> 3.2. Material/Gêneros Alimentícios </v>
          </cell>
          <cell r="N177">
            <v>1559.4</v>
          </cell>
        </row>
        <row r="178">
          <cell r="D178" t="str">
            <v xml:space="preserve"> 3.2. Material/Gêneros Alimentícios </v>
          </cell>
          <cell r="N178">
            <v>2487.0500000000002</v>
          </cell>
        </row>
        <row r="179">
          <cell r="D179" t="str">
            <v xml:space="preserve"> 3.2. Material/Gêneros Alimentícios </v>
          </cell>
          <cell r="N179">
            <v>2348.1999999999998</v>
          </cell>
        </row>
        <row r="180">
          <cell r="D180" t="str">
            <v xml:space="preserve"> 3.2. Material/Gêneros Alimentícios </v>
          </cell>
          <cell r="N180">
            <v>2184.0500000000002</v>
          </cell>
        </row>
        <row r="181">
          <cell r="D181" t="str">
            <v xml:space="preserve"> 3.2. Material/Gêneros Alimentícios </v>
          </cell>
          <cell r="N181">
            <v>2125.0500000000002</v>
          </cell>
        </row>
        <row r="182">
          <cell r="D182" t="str">
            <v xml:space="preserve"> 3.2. Material/Gêneros Alimentícios </v>
          </cell>
          <cell r="N182">
            <v>2185.0500000000002</v>
          </cell>
        </row>
        <row r="183">
          <cell r="D183" t="str">
            <v xml:space="preserve"> 3.2. Material/Gêneros Alimentícios </v>
          </cell>
          <cell r="N183">
            <v>2009.05</v>
          </cell>
        </row>
        <row r="184">
          <cell r="D184" t="str">
            <v xml:space="preserve"> 3.2. Material/Gêneros Alimentícios </v>
          </cell>
          <cell r="N184">
            <v>3639.66</v>
          </cell>
        </row>
        <row r="185">
          <cell r="D185" t="str">
            <v xml:space="preserve"> 3.2. Material/Gêneros Alimentícios </v>
          </cell>
          <cell r="N185">
            <v>4371.18</v>
          </cell>
        </row>
        <row r="186">
          <cell r="D186" t="str">
            <v xml:space="preserve"> 3.2. Material/Gêneros Alimentícios </v>
          </cell>
          <cell r="N186">
            <v>6267</v>
          </cell>
        </row>
        <row r="187">
          <cell r="D187" t="str">
            <v xml:space="preserve"> 3.2. Material/Gêneros Alimentícios </v>
          </cell>
          <cell r="N187">
            <v>1159.68</v>
          </cell>
        </row>
        <row r="188">
          <cell r="D188" t="str">
            <v xml:space="preserve"> 3.2. Material/Gêneros Alimentícios </v>
          </cell>
          <cell r="N188">
            <v>431.65</v>
          </cell>
        </row>
        <row r="189">
          <cell r="D189" t="str">
            <v xml:space="preserve"> 3.2. Material/Gêneros Alimentícios </v>
          </cell>
          <cell r="N189">
            <v>1833.92</v>
          </cell>
        </row>
        <row r="190">
          <cell r="D190" t="str">
            <v xml:space="preserve"> 3.2. Material/Gêneros Alimentícios </v>
          </cell>
          <cell r="N190">
            <v>7638.23</v>
          </cell>
        </row>
        <row r="191">
          <cell r="D191" t="str">
            <v xml:space="preserve"> 3.2. Material/Gêneros Alimentícios </v>
          </cell>
          <cell r="N191">
            <v>4804.7</v>
          </cell>
        </row>
        <row r="192">
          <cell r="D192" t="str">
            <v xml:space="preserve"> 3.2. Material/Gêneros Alimentícios </v>
          </cell>
          <cell r="N192">
            <v>6116.4</v>
          </cell>
        </row>
        <row r="193">
          <cell r="D193" t="str">
            <v xml:space="preserve"> 3.2. Material/Gêneros Alimentícios </v>
          </cell>
          <cell r="N193">
            <v>4458.22</v>
          </cell>
        </row>
        <row r="194">
          <cell r="D194" t="str">
            <v xml:space="preserve"> 3.2. Material/Gêneros Alimentícios </v>
          </cell>
          <cell r="N194">
            <v>1608.51</v>
          </cell>
        </row>
        <row r="195">
          <cell r="D195" t="str">
            <v xml:space="preserve"> 3.2. Material/Gêneros Alimentícios </v>
          </cell>
          <cell r="N195">
            <v>4032</v>
          </cell>
        </row>
        <row r="196">
          <cell r="D196" t="str">
            <v xml:space="preserve"> 3.2. Material/Gêneros Alimentícios </v>
          </cell>
          <cell r="N196">
            <v>2280</v>
          </cell>
        </row>
        <row r="197">
          <cell r="D197" t="str">
            <v xml:space="preserve"> 3.2. Material/Gêneros Alimentícios </v>
          </cell>
          <cell r="N197">
            <v>3800</v>
          </cell>
        </row>
        <row r="198">
          <cell r="D198" t="str">
            <v xml:space="preserve"> 3.2. Material/Gêneros Alimentícios </v>
          </cell>
          <cell r="N198">
            <v>149</v>
          </cell>
        </row>
        <row r="199">
          <cell r="D199" t="str">
            <v xml:space="preserve"> 3.2. Material/Gêneros Alimentícios </v>
          </cell>
          <cell r="N199">
            <v>1251.8</v>
          </cell>
        </row>
        <row r="200">
          <cell r="D200" t="str">
            <v xml:space="preserve"> 3.2. Material/Gêneros Alimentícios </v>
          </cell>
          <cell r="N200">
            <v>13067.28</v>
          </cell>
        </row>
        <row r="201">
          <cell r="D201" t="str">
            <v xml:space="preserve"> 3.2. Material/Gêneros Alimentícios </v>
          </cell>
          <cell r="N201">
            <v>1207.8</v>
          </cell>
        </row>
        <row r="202">
          <cell r="D202" t="str">
            <v xml:space="preserve"> 3.2. Material/Gêneros Alimentícios </v>
          </cell>
          <cell r="N202">
            <v>10209.9</v>
          </cell>
        </row>
        <row r="203">
          <cell r="D203" t="str">
            <v xml:space="preserve"> 3.2. Material/Gêneros Alimentícios </v>
          </cell>
          <cell r="N203">
            <v>10076.89</v>
          </cell>
        </row>
        <row r="204">
          <cell r="D204" t="str">
            <v xml:space="preserve"> 3.2. Material/Gêneros Alimentícios </v>
          </cell>
          <cell r="N204">
            <v>859.34</v>
          </cell>
        </row>
        <row r="205">
          <cell r="D205" t="str">
            <v xml:space="preserve"> 3.2. Material/Gêneros Alimentícios </v>
          </cell>
          <cell r="N205">
            <v>1009.3</v>
          </cell>
        </row>
        <row r="206">
          <cell r="D206" t="str">
            <v xml:space="preserve"> 3.2. Material/Gêneros Alimentícios </v>
          </cell>
          <cell r="N206">
            <v>1202.52</v>
          </cell>
        </row>
        <row r="207">
          <cell r="D207" t="str">
            <v xml:space="preserve"> 3.2. Material/Gêneros Alimentícios </v>
          </cell>
          <cell r="N207">
            <v>1731.2</v>
          </cell>
        </row>
        <row r="208">
          <cell r="D208" t="str">
            <v xml:space="preserve"> 3.2. Material/Gêneros Alimentícios </v>
          </cell>
          <cell r="N208">
            <v>1410</v>
          </cell>
        </row>
        <row r="209">
          <cell r="D209" t="str">
            <v xml:space="preserve"> 3.2. Material/Gêneros Alimentícios </v>
          </cell>
          <cell r="N209">
            <v>1440</v>
          </cell>
        </row>
        <row r="210">
          <cell r="D210" t="str">
            <v xml:space="preserve"> 3.2. Material/Gêneros Alimentícios </v>
          </cell>
          <cell r="N210">
            <v>964.94</v>
          </cell>
        </row>
        <row r="211">
          <cell r="D211" t="str">
            <v xml:space="preserve"> 3.2. Material/Gêneros Alimentícios </v>
          </cell>
          <cell r="N211">
            <v>205.5</v>
          </cell>
        </row>
        <row r="212">
          <cell r="D212" t="str">
            <v xml:space="preserve"> 3.2. Material/Gêneros Alimentícios </v>
          </cell>
          <cell r="N212">
            <v>282.39999999999998</v>
          </cell>
        </row>
        <row r="213">
          <cell r="D213" t="str">
            <v xml:space="preserve"> 3.2. Material/Gêneros Alimentícios </v>
          </cell>
          <cell r="N213">
            <v>451.82</v>
          </cell>
        </row>
        <row r="214">
          <cell r="D214" t="str">
            <v xml:space="preserve"> 3.2. Material/Gêneros Alimentícios </v>
          </cell>
          <cell r="N214">
            <v>547.38</v>
          </cell>
        </row>
        <row r="215">
          <cell r="D215" t="str">
            <v xml:space="preserve"> 3.2. Material/Gêneros Alimentícios </v>
          </cell>
          <cell r="N215">
            <v>199.1</v>
          </cell>
        </row>
        <row r="216">
          <cell r="D216" t="str">
            <v xml:space="preserve"> 3.2. Material/Gêneros Alimentícios </v>
          </cell>
          <cell r="N216">
            <v>309.60000000000002</v>
          </cell>
        </row>
        <row r="217">
          <cell r="D217" t="str">
            <v xml:space="preserve"> 3.2. Material/Gêneros Alimentícios </v>
          </cell>
          <cell r="N217">
            <v>3297</v>
          </cell>
        </row>
        <row r="218">
          <cell r="D218" t="str">
            <v xml:space="preserve"> 3.2. Material/Gêneros Alimentícios </v>
          </cell>
          <cell r="N218">
            <v>690</v>
          </cell>
        </row>
        <row r="219">
          <cell r="D219" t="str">
            <v xml:space="preserve"> 3.2. Material/Gêneros Alimentícios </v>
          </cell>
          <cell r="N219">
            <v>1828</v>
          </cell>
        </row>
        <row r="220">
          <cell r="D220" t="str">
            <v xml:space="preserve"> 3.2. Material/Gêneros Alimentícios </v>
          </cell>
          <cell r="N220">
            <v>1310</v>
          </cell>
        </row>
        <row r="221">
          <cell r="D221" t="str">
            <v xml:space="preserve"> 3.2. Material/Gêneros Alimentícios </v>
          </cell>
          <cell r="N221">
            <v>2061</v>
          </cell>
        </row>
        <row r="222">
          <cell r="D222" t="str">
            <v xml:space="preserve"> 3.2. Material/Gêneros Alimentícios </v>
          </cell>
          <cell r="N222">
            <v>10479</v>
          </cell>
        </row>
        <row r="223">
          <cell r="D223" t="str">
            <v xml:space="preserve"> 3.2. Material/Gêneros Alimentícios </v>
          </cell>
          <cell r="N223">
            <v>7900</v>
          </cell>
        </row>
        <row r="224">
          <cell r="D224" t="str">
            <v xml:space="preserve"> 3.2. Material/Gêneros Alimentícios </v>
          </cell>
          <cell r="N224">
            <v>520</v>
          </cell>
        </row>
        <row r="225">
          <cell r="D225" t="str">
            <v xml:space="preserve"> 3.2. Material/Gêneros Alimentícios </v>
          </cell>
          <cell r="N225">
            <v>1860</v>
          </cell>
        </row>
        <row r="226">
          <cell r="D226" t="str">
            <v xml:space="preserve"> 3.2. Material/Gêneros Alimentícios </v>
          </cell>
          <cell r="N226">
            <v>2245</v>
          </cell>
        </row>
        <row r="227">
          <cell r="D227" t="str">
            <v xml:space="preserve"> 3.2. Material/Gêneros Alimentícios </v>
          </cell>
          <cell r="N227">
            <v>646.25</v>
          </cell>
        </row>
        <row r="228">
          <cell r="D228" t="str">
            <v xml:space="preserve"> 3.2. Material/Gêneros Alimentícios </v>
          </cell>
          <cell r="N228">
            <v>586</v>
          </cell>
        </row>
        <row r="229">
          <cell r="D229" t="str">
            <v xml:space="preserve"> 3.2. Material/Gêneros Alimentícios </v>
          </cell>
          <cell r="N229">
            <v>1350.25</v>
          </cell>
        </row>
        <row r="230">
          <cell r="D230" t="str">
            <v xml:space="preserve"> 3.2. Material/Gêneros Alimentícios </v>
          </cell>
          <cell r="N230">
            <v>567.04999999999995</v>
          </cell>
        </row>
        <row r="231">
          <cell r="D231" t="str">
            <v xml:space="preserve"> 3.2. Material/Gêneros Alimentícios </v>
          </cell>
          <cell r="N231">
            <v>1529.2</v>
          </cell>
        </row>
        <row r="232">
          <cell r="D232" t="str">
            <v xml:space="preserve"> 3.2. Material/Gêneros Alimentícios </v>
          </cell>
          <cell r="N232">
            <v>1386.87</v>
          </cell>
        </row>
        <row r="233">
          <cell r="D233" t="str">
            <v xml:space="preserve"> 3.2. Material/Gêneros Alimentícios </v>
          </cell>
          <cell r="N233">
            <v>2121.5</v>
          </cell>
        </row>
        <row r="234">
          <cell r="D234" t="str">
            <v xml:space="preserve"> 3.2. Material/Gêneros Alimentícios </v>
          </cell>
          <cell r="N234">
            <v>2121.5</v>
          </cell>
        </row>
        <row r="235">
          <cell r="D235" t="str">
            <v xml:space="preserve"> 3.2. Material/Gêneros Alimentícios </v>
          </cell>
          <cell r="N235">
            <v>45</v>
          </cell>
        </row>
        <row r="236">
          <cell r="D236" t="str">
            <v xml:space="preserve"> 3.3. Material Expediente </v>
          </cell>
          <cell r="N236">
            <v>2400</v>
          </cell>
        </row>
        <row r="237">
          <cell r="D237" t="str">
            <v xml:space="preserve"> 3.3. Material Expediente </v>
          </cell>
          <cell r="N237">
            <v>800</v>
          </cell>
        </row>
        <row r="238">
          <cell r="D238" t="str">
            <v xml:space="preserve"> 3.3. Material Expediente </v>
          </cell>
          <cell r="N238">
            <v>1540</v>
          </cell>
        </row>
        <row r="239">
          <cell r="D239" t="str">
            <v xml:space="preserve"> 3.3. Material Expediente </v>
          </cell>
          <cell r="N239">
            <v>188</v>
          </cell>
        </row>
        <row r="240">
          <cell r="D240" t="str">
            <v xml:space="preserve"> 3.3. Material Expediente </v>
          </cell>
          <cell r="N240">
            <v>4677</v>
          </cell>
        </row>
        <row r="241">
          <cell r="D241" t="str">
            <v xml:space="preserve"> 3.3. Material Expediente </v>
          </cell>
          <cell r="N241">
            <v>4677</v>
          </cell>
        </row>
        <row r="242">
          <cell r="D242" t="str">
            <v xml:space="preserve"> 3.3. Material Expediente </v>
          </cell>
          <cell r="N242">
            <v>595.48</v>
          </cell>
        </row>
        <row r="243">
          <cell r="D243" t="str">
            <v xml:space="preserve"> 3.3. Material Expediente </v>
          </cell>
          <cell r="N243">
            <v>136</v>
          </cell>
        </row>
        <row r="244">
          <cell r="D244" t="str">
            <v xml:space="preserve"> 3.3. Material Expediente </v>
          </cell>
          <cell r="N244">
            <v>2254.4</v>
          </cell>
        </row>
        <row r="245">
          <cell r="D245" t="str">
            <v xml:space="preserve"> 3.3. Material Expediente </v>
          </cell>
          <cell r="N245">
            <v>3450</v>
          </cell>
        </row>
        <row r="246">
          <cell r="D246" t="str">
            <v xml:space="preserve"> 3.3. Material Expediente </v>
          </cell>
          <cell r="N246">
            <v>479.5</v>
          </cell>
        </row>
        <row r="247">
          <cell r="D247" t="str">
            <v xml:space="preserve"> 3.4. Combustível </v>
          </cell>
          <cell r="N247">
            <v>69.67</v>
          </cell>
        </row>
        <row r="248">
          <cell r="D248" t="str">
            <v xml:space="preserve"> 3.4. Combustível </v>
          </cell>
          <cell r="N248">
            <v>70</v>
          </cell>
        </row>
        <row r="249">
          <cell r="D249" t="str">
            <v xml:space="preserve"> 3.4. Combustível </v>
          </cell>
          <cell r="N249">
            <v>150</v>
          </cell>
        </row>
        <row r="250">
          <cell r="D250" t="str">
            <v xml:space="preserve"> 3.4. Combustível </v>
          </cell>
          <cell r="N250">
            <v>50</v>
          </cell>
        </row>
        <row r="251">
          <cell r="D251" t="str">
            <v xml:space="preserve"> 3.4. Combustível </v>
          </cell>
          <cell r="N251">
            <v>74.5</v>
          </cell>
        </row>
        <row r="252">
          <cell r="D252" t="str">
            <v xml:space="preserve"> 3.4. Combustível </v>
          </cell>
          <cell r="N252">
            <v>78.900000000000006</v>
          </cell>
        </row>
        <row r="253">
          <cell r="D253" t="str">
            <v xml:space="preserve"> 3.4. Combustível </v>
          </cell>
          <cell r="N253">
            <v>549.9</v>
          </cell>
        </row>
        <row r="254">
          <cell r="D254" t="str">
            <v xml:space="preserve"> 3.4. Combustível </v>
          </cell>
          <cell r="N254">
            <v>226.96</v>
          </cell>
        </row>
        <row r="255">
          <cell r="D255" t="str">
            <v xml:space="preserve"> 3.4. Combustível </v>
          </cell>
          <cell r="N255">
            <v>200</v>
          </cell>
        </row>
        <row r="256">
          <cell r="D256" t="str">
            <v xml:space="preserve"> 3.4. Combustível </v>
          </cell>
          <cell r="N256">
            <v>43.03</v>
          </cell>
        </row>
        <row r="257">
          <cell r="D257" t="str">
            <v xml:space="preserve"> 3.4. Combustível </v>
          </cell>
          <cell r="N257">
            <v>80.16</v>
          </cell>
        </row>
        <row r="258">
          <cell r="D258" t="str">
            <v xml:space="preserve"> 3.4. Combustível </v>
          </cell>
          <cell r="N258">
            <v>73.430000000000007</v>
          </cell>
        </row>
        <row r="259">
          <cell r="D259" t="str">
            <v xml:space="preserve"> 3.4. Combustível </v>
          </cell>
          <cell r="N259">
            <v>286.10000000000002</v>
          </cell>
        </row>
        <row r="260">
          <cell r="D260" t="str">
            <v xml:space="preserve"> 3.4. Combustível </v>
          </cell>
          <cell r="N260">
            <v>133</v>
          </cell>
        </row>
        <row r="261">
          <cell r="D261" t="str">
            <v xml:space="preserve"> 3.4. Combustível </v>
          </cell>
          <cell r="N261">
            <v>2700</v>
          </cell>
        </row>
        <row r="262">
          <cell r="D262" t="str">
            <v xml:space="preserve"> 3.4. Combustível </v>
          </cell>
          <cell r="N262">
            <v>140.81</v>
          </cell>
        </row>
        <row r="263">
          <cell r="D263" t="str">
            <v xml:space="preserve"> 3.4. Combustível </v>
          </cell>
          <cell r="N263">
            <v>250</v>
          </cell>
        </row>
        <row r="264">
          <cell r="D264" t="str">
            <v xml:space="preserve"> 3.4. Combustível </v>
          </cell>
          <cell r="N264">
            <v>150</v>
          </cell>
        </row>
        <row r="265">
          <cell r="D265" t="str">
            <v xml:space="preserve"> 3.4. Combustível </v>
          </cell>
          <cell r="N265">
            <v>62.98</v>
          </cell>
        </row>
        <row r="266">
          <cell r="D266" t="str">
            <v xml:space="preserve"> 3.4. Combustível </v>
          </cell>
          <cell r="N266">
            <v>666.56</v>
          </cell>
        </row>
        <row r="267">
          <cell r="D267" t="str">
            <v xml:space="preserve">3.5. GLP </v>
          </cell>
          <cell r="N267">
            <v>6310.74</v>
          </cell>
        </row>
        <row r="268">
          <cell r="D268" t="str">
            <v xml:space="preserve">3.5. GLP </v>
          </cell>
          <cell r="N268">
            <v>3461.63</v>
          </cell>
        </row>
        <row r="269">
          <cell r="D269" t="str">
            <v xml:space="preserve">3.6.1. Manutenção de Bem Imóvel </v>
          </cell>
          <cell r="N269">
            <v>289</v>
          </cell>
        </row>
        <row r="270">
          <cell r="D270" t="str">
            <v xml:space="preserve">3.6.1. Manutenção de Bem Imóvel </v>
          </cell>
          <cell r="N270">
            <v>2975</v>
          </cell>
        </row>
        <row r="271">
          <cell r="D271" t="str">
            <v xml:space="preserve">3.6.1. Manutenção de Bem Imóvel </v>
          </cell>
          <cell r="N271">
            <v>156</v>
          </cell>
        </row>
        <row r="272">
          <cell r="D272" t="str">
            <v xml:space="preserve">3.6.1. Manutenção de Bem Imóvel </v>
          </cell>
          <cell r="N272">
            <v>898</v>
          </cell>
        </row>
        <row r="273">
          <cell r="D273" t="str">
            <v xml:space="preserve">3.6.1. Manutenção de Bem Imóvel </v>
          </cell>
          <cell r="N273">
            <v>528.79999999999995</v>
          </cell>
        </row>
        <row r="274">
          <cell r="D274" t="str">
            <v xml:space="preserve">3.6.1. Manutenção de Bem Imóvel </v>
          </cell>
          <cell r="N274">
            <v>81</v>
          </cell>
        </row>
        <row r="275">
          <cell r="D275" t="str">
            <v xml:space="preserve">3.6.1. Manutenção de Bem Imóvel </v>
          </cell>
          <cell r="N275">
            <v>1711.27</v>
          </cell>
        </row>
        <row r="276">
          <cell r="D276" t="str">
            <v xml:space="preserve">3.6.1. Manutenção de Bem Imóvel </v>
          </cell>
          <cell r="N276">
            <v>492.2</v>
          </cell>
        </row>
        <row r="277">
          <cell r="D277" t="str">
            <v xml:space="preserve">3.6.1. Manutenção de Bem Imóvel </v>
          </cell>
          <cell r="N277">
            <v>24</v>
          </cell>
        </row>
        <row r="278">
          <cell r="D278" t="str">
            <v xml:space="preserve">3.6.1. Manutenção de Bem Imóvel </v>
          </cell>
          <cell r="N278">
            <v>3155</v>
          </cell>
        </row>
        <row r="279">
          <cell r="D279" t="str">
            <v xml:space="preserve">3.6.1. Manutenção de Bem Imóvel </v>
          </cell>
          <cell r="N279">
            <v>221.28</v>
          </cell>
        </row>
        <row r="280">
          <cell r="D280" t="str">
            <v xml:space="preserve">3.6.1. Manutenção de Bem Imóvel </v>
          </cell>
          <cell r="N280">
            <v>420</v>
          </cell>
        </row>
        <row r="281">
          <cell r="D281" t="str">
            <v xml:space="preserve">3.6.1. Manutenção de Bem Imóvel </v>
          </cell>
          <cell r="N281">
            <v>362.81</v>
          </cell>
        </row>
        <row r="282">
          <cell r="D282" t="str">
            <v xml:space="preserve">3.6.1. Manutenção de Bem Imóvel </v>
          </cell>
          <cell r="N282">
            <v>1062</v>
          </cell>
        </row>
        <row r="283">
          <cell r="D283" t="str">
            <v xml:space="preserve">3.6.1. Manutenção de Bem Imóvel </v>
          </cell>
          <cell r="N283">
            <v>622</v>
          </cell>
        </row>
        <row r="284">
          <cell r="D284" t="str">
            <v xml:space="preserve">3.6.1. Manutenção de Bem Imóvel </v>
          </cell>
          <cell r="N284">
            <v>299.85000000000002</v>
          </cell>
        </row>
        <row r="285">
          <cell r="D285" t="str">
            <v xml:space="preserve">3.6.1. Manutenção de Bem Imóvel </v>
          </cell>
          <cell r="N285">
            <v>136.4</v>
          </cell>
        </row>
        <row r="286">
          <cell r="D286" t="str">
            <v xml:space="preserve">3.6.1. Manutenção de Bem Imóvel </v>
          </cell>
          <cell r="N286">
            <v>1116</v>
          </cell>
        </row>
        <row r="287">
          <cell r="D287" t="str">
            <v xml:space="preserve">3.6.1. Manutenção de Bem Imóvel </v>
          </cell>
          <cell r="N287">
            <v>4857.5200000000004</v>
          </cell>
        </row>
        <row r="288">
          <cell r="D288" t="str">
            <v xml:space="preserve">3.6.2.3. Equipamento Médico-Hospitalar </v>
          </cell>
          <cell r="N288">
            <v>2425.5</v>
          </cell>
        </row>
        <row r="289">
          <cell r="D289" t="str">
            <v xml:space="preserve">3.6.2.3. Equipamento Médico-Hospitalar </v>
          </cell>
          <cell r="N289">
            <v>690</v>
          </cell>
        </row>
        <row r="290">
          <cell r="D290" t="str">
            <v xml:space="preserve">3.6.2.4. Outros Materiais de Manutenção de Bem Móvel </v>
          </cell>
          <cell r="N290">
            <v>235.5</v>
          </cell>
        </row>
        <row r="291">
          <cell r="D291" t="str">
            <v xml:space="preserve">3.6.2.4. Outros Materiais de Manutenção de Bem Móvel </v>
          </cell>
          <cell r="N291">
            <v>1355.17</v>
          </cell>
        </row>
        <row r="292">
          <cell r="D292" t="str">
            <v xml:space="preserve">3.7. Tecidos, Fardamentos e EPI </v>
          </cell>
          <cell r="N292">
            <v>480</v>
          </cell>
        </row>
        <row r="293">
          <cell r="D293" t="str">
            <v xml:space="preserve">3.7. Tecidos, Fardamentos e EPI </v>
          </cell>
          <cell r="N293">
            <v>280</v>
          </cell>
        </row>
        <row r="294">
          <cell r="D294" t="str">
            <v xml:space="preserve">3.7. Tecidos, Fardamentos e EPI </v>
          </cell>
          <cell r="N294">
            <v>191.5</v>
          </cell>
        </row>
        <row r="295">
          <cell r="D295" t="str">
            <v xml:space="preserve">3.7. Tecidos, Fardamentos e EPI </v>
          </cell>
          <cell r="N295">
            <v>7800</v>
          </cell>
        </row>
        <row r="296">
          <cell r="D296" t="str">
            <v xml:space="preserve">3.7. Tecidos, Fardamentos e EPI </v>
          </cell>
          <cell r="N296">
            <v>357.95</v>
          </cell>
        </row>
        <row r="297">
          <cell r="D297" t="str">
            <v xml:space="preserve">3.7. Tecidos, Fardamentos e EPI </v>
          </cell>
          <cell r="N297">
            <v>798.55</v>
          </cell>
        </row>
        <row r="298">
          <cell r="D298" t="str">
            <v xml:space="preserve">3.8. Outras Despesas com Materiais Diversos </v>
          </cell>
          <cell r="N298">
            <v>72</v>
          </cell>
        </row>
        <row r="299">
          <cell r="D299" t="str">
            <v>8.1. Equipamentos</v>
          </cell>
          <cell r="N299">
            <v>628.79999999999995</v>
          </cell>
        </row>
        <row r="300">
          <cell r="D300" t="str">
            <v>4.1. Seguros (Imóvel e veículos)</v>
          </cell>
          <cell r="N300">
            <v>1761.13</v>
          </cell>
        </row>
        <row r="301">
          <cell r="D301" t="str">
            <v>4.3.1. Taxa de Manutenção de Conta</v>
          </cell>
          <cell r="N301">
            <v>296</v>
          </cell>
        </row>
        <row r="302">
          <cell r="D302" t="str">
            <v>4.3.1. Taxa de Manutenção de Conta</v>
          </cell>
          <cell r="N302">
            <v>296</v>
          </cell>
        </row>
        <row r="303">
          <cell r="D303" t="str">
            <v>4.3.2. Tarifas</v>
          </cell>
          <cell r="N303">
            <v>921.4</v>
          </cell>
        </row>
        <row r="304">
          <cell r="D304" t="str">
            <v>5.1.1. Telefonia Móvel</v>
          </cell>
          <cell r="N304">
            <v>1122.06</v>
          </cell>
        </row>
        <row r="305">
          <cell r="D305" t="str">
            <v>5.1.2. Telefonia Fixa/Internet</v>
          </cell>
          <cell r="N305">
            <v>280.01</v>
          </cell>
        </row>
        <row r="306">
          <cell r="D306" t="str">
            <v>5.1.2. Telefonia Fixa/Internet</v>
          </cell>
          <cell r="N306">
            <v>342</v>
          </cell>
        </row>
        <row r="307">
          <cell r="D307" t="str">
            <v>5.1.2. Telefonia Fixa/Internet</v>
          </cell>
          <cell r="N307">
            <v>558</v>
          </cell>
        </row>
        <row r="308">
          <cell r="D308" t="str">
            <v>5.1.2. Telefonia Fixa/Internet</v>
          </cell>
          <cell r="N308">
            <v>1617.33</v>
          </cell>
        </row>
        <row r="309">
          <cell r="D309" t="str">
            <v>5.2. Água</v>
          </cell>
          <cell r="N309">
            <v>50816.52</v>
          </cell>
        </row>
        <row r="310">
          <cell r="D310" t="str">
            <v>5.2. Água</v>
          </cell>
          <cell r="N310">
            <v>3168</v>
          </cell>
        </row>
        <row r="311">
          <cell r="D311" t="str">
            <v>5.3. Energia Elétrica</v>
          </cell>
          <cell r="N311">
            <v>239782.56</v>
          </cell>
        </row>
        <row r="312">
          <cell r="D312" t="str">
            <v>5.4.3. Locação de Máquinas e Equipamentos (Pessoa Jurídica)</v>
          </cell>
          <cell r="N312">
            <v>14694</v>
          </cell>
        </row>
        <row r="313">
          <cell r="D313" t="str">
            <v>5.4.3. Locação de Máquinas e Equipamentos (Pessoa Jurídica)</v>
          </cell>
          <cell r="N313">
            <v>1023</v>
          </cell>
        </row>
        <row r="314">
          <cell r="D314" t="str">
            <v>5.4.3. Locação de Máquinas e Equipamentos (Pessoa Jurídica)</v>
          </cell>
          <cell r="N314">
            <v>1610</v>
          </cell>
        </row>
        <row r="315">
          <cell r="D315" t="str">
            <v>5.4.3. Locação de Máquinas e Equipamentos (Pessoa Jurídica)</v>
          </cell>
          <cell r="N315">
            <v>18920.240000000002</v>
          </cell>
        </row>
        <row r="316">
          <cell r="D316" t="str">
            <v>5.4.3. Locação de Máquinas e Equipamentos (Pessoa Jurídica)</v>
          </cell>
          <cell r="N316">
            <v>14484.28</v>
          </cell>
        </row>
        <row r="317">
          <cell r="D317" t="str">
            <v>5.4.3. Locação de Máquinas e Equipamentos (Pessoa Jurídica)</v>
          </cell>
          <cell r="N317">
            <v>930</v>
          </cell>
        </row>
        <row r="318">
          <cell r="D318" t="str">
            <v>5.4.3. Locação de Máquinas e Equipamentos (Pessoa Jurídica)</v>
          </cell>
          <cell r="N318">
            <v>2760</v>
          </cell>
        </row>
        <row r="319">
          <cell r="D319" t="str">
            <v>5.4.3. Locação de Máquinas e Equipamentos (Pessoa Jurídica)</v>
          </cell>
          <cell r="N319">
            <v>13501.14</v>
          </cell>
        </row>
        <row r="320">
          <cell r="D320" t="str">
            <v>5.4.5. Locação de Veículos Automotores (Pessoa Jurídica) (Exceto Ambulância)</v>
          </cell>
          <cell r="N320">
            <v>1600</v>
          </cell>
        </row>
        <row r="321">
          <cell r="D321" t="str">
            <v>5.4.5. Locação de Veículos Automotores (Pessoa Jurídica) (Exceto Ambulância)</v>
          </cell>
          <cell r="N321">
            <v>5530</v>
          </cell>
        </row>
        <row r="322">
          <cell r="D322" t="str">
            <v>5.7.2. Outras Despesas Gerais (Pessoa Juridica)</v>
          </cell>
          <cell r="N322">
            <v>1219.48</v>
          </cell>
        </row>
        <row r="323">
          <cell r="D323" t="str">
            <v>5.7.2. Outras Despesas Gerais (Pessoa Juridica)</v>
          </cell>
          <cell r="N323">
            <v>118.93</v>
          </cell>
        </row>
        <row r="324">
          <cell r="D324" t="str">
            <v>5.7.2. Outras Despesas Gerais (Pessoa Juridica)</v>
          </cell>
          <cell r="N324">
            <v>26.85</v>
          </cell>
        </row>
        <row r="325">
          <cell r="D325" t="str">
            <v>5.7.2. Outras Despesas Gerais (Pessoa Juridica)</v>
          </cell>
          <cell r="N325">
            <v>1339.83</v>
          </cell>
        </row>
        <row r="326">
          <cell r="D326" t="str">
            <v>6.1.1.1. Médicos</v>
          </cell>
          <cell r="N326">
            <v>760.94</v>
          </cell>
        </row>
        <row r="327">
          <cell r="D327" t="str">
            <v>6.1.1.1. Médicos</v>
          </cell>
          <cell r="N327">
            <v>35000</v>
          </cell>
        </row>
        <row r="328">
          <cell r="D328" t="str">
            <v>6.1.1.1. Médicos</v>
          </cell>
          <cell r="N328">
            <v>4500</v>
          </cell>
        </row>
        <row r="329">
          <cell r="D329" t="str">
            <v>6.1.1.1. Médicos</v>
          </cell>
          <cell r="N329">
            <v>18602.5</v>
          </cell>
        </row>
        <row r="330">
          <cell r="D330" t="str">
            <v>6.1.1.1. Médicos</v>
          </cell>
          <cell r="N330">
            <v>880</v>
          </cell>
        </row>
        <row r="331">
          <cell r="D331" t="str">
            <v>6.1.1.3. Laboratório</v>
          </cell>
          <cell r="N331">
            <v>133824.5</v>
          </cell>
        </row>
        <row r="332">
          <cell r="D332" t="str">
            <v>6.1.1.3. Laboratório</v>
          </cell>
          <cell r="N332">
            <v>11000</v>
          </cell>
        </row>
        <row r="333">
          <cell r="D333" t="str">
            <v>6.1.1.5. Locação de Ambulâncias</v>
          </cell>
          <cell r="N333">
            <v>36992.5</v>
          </cell>
        </row>
        <row r="334">
          <cell r="D334" t="str">
            <v>6.1.2.1. Médicos</v>
          </cell>
          <cell r="N334">
            <v>3535.38</v>
          </cell>
        </row>
        <row r="335">
          <cell r="D335" t="str">
            <v>6.1.2.1. Médicos</v>
          </cell>
          <cell r="N335">
            <v>5850</v>
          </cell>
        </row>
        <row r="336">
          <cell r="D336" t="str">
            <v>6.1.2.1. Médicos</v>
          </cell>
          <cell r="N336">
            <v>3535.38</v>
          </cell>
        </row>
        <row r="337">
          <cell r="D337" t="str">
            <v>6.1.2.1. Médicos</v>
          </cell>
          <cell r="N337">
            <v>5850</v>
          </cell>
        </row>
        <row r="338">
          <cell r="D338" t="str">
            <v>6.1.2.1. Médicos</v>
          </cell>
          <cell r="N338">
            <v>5850</v>
          </cell>
        </row>
        <row r="339">
          <cell r="D339" t="str">
            <v>6.1.2.2. Outros profissionais de saúde</v>
          </cell>
          <cell r="N339">
            <v>2500</v>
          </cell>
        </row>
        <row r="340">
          <cell r="D340" t="str">
            <v>6.1.2.2. Outros profissionais de saúde</v>
          </cell>
          <cell r="N340">
            <v>2057.79</v>
          </cell>
        </row>
        <row r="341">
          <cell r="D341" t="str">
            <v>6.1.2.2. Outros profissionais de saúde</v>
          </cell>
          <cell r="N341">
            <v>4147.62</v>
          </cell>
        </row>
        <row r="342">
          <cell r="D342" t="str">
            <v>6.1.2.2. Outros profissionais de saúde</v>
          </cell>
          <cell r="N342">
            <v>1989.2</v>
          </cell>
        </row>
        <row r="343">
          <cell r="D343" t="str">
            <v>6.1.2.2. Outros profissionais de saúde</v>
          </cell>
          <cell r="N343">
            <v>408.6</v>
          </cell>
        </row>
        <row r="344">
          <cell r="D344" t="str">
            <v>6.1.2.3. Farmacêutico</v>
          </cell>
          <cell r="N344">
            <v>1604.83</v>
          </cell>
        </row>
        <row r="345">
          <cell r="D345" t="str">
            <v>6.3.1.1.1. Lavanderia</v>
          </cell>
          <cell r="N345">
            <v>35522.89</v>
          </cell>
        </row>
        <row r="346">
          <cell r="D346" t="str">
            <v>6.3.1.2. Coleta de Lixo Hospitalar</v>
          </cell>
          <cell r="N346">
            <v>8987.58</v>
          </cell>
        </row>
        <row r="347">
          <cell r="D347" t="str">
            <v>6.3.1.3. Manutenção/Aluguel/Uso de Sistemas ou Softwares</v>
          </cell>
          <cell r="N347">
            <v>5250.61</v>
          </cell>
        </row>
        <row r="348">
          <cell r="D348" t="str">
            <v>6.3.1.3. Manutenção/Aluguel/Uso de Sistemas ou Softwares</v>
          </cell>
          <cell r="N348">
            <v>1000</v>
          </cell>
        </row>
        <row r="349">
          <cell r="D349" t="str">
            <v>6.3.1.3. Manutenção/Aluguel/Uso de Sistemas ou Softwares</v>
          </cell>
          <cell r="N349">
            <v>22029.69</v>
          </cell>
        </row>
        <row r="350">
          <cell r="D350" t="str">
            <v>6.3.1.3. Manutenção/Aluguel/Uso de Sistemas ou Softwares</v>
          </cell>
          <cell r="N350">
            <v>850</v>
          </cell>
        </row>
        <row r="351">
          <cell r="D351" t="str">
            <v>6.3.1.3. Manutenção/Aluguel/Uso de Sistemas ou Softwares</v>
          </cell>
          <cell r="N351">
            <v>2300</v>
          </cell>
        </row>
        <row r="352">
          <cell r="D352" t="str">
            <v>6.3.1.3. Manutenção/Aluguel/Uso de Sistemas ou Softwares</v>
          </cell>
          <cell r="N352">
            <v>1500</v>
          </cell>
        </row>
        <row r="353">
          <cell r="D353" t="str">
            <v>6.3.1.3. Manutenção/Aluguel/Uso de Sistemas ou Softwares</v>
          </cell>
          <cell r="N353">
            <v>4500</v>
          </cell>
        </row>
        <row r="354">
          <cell r="D354" t="str">
            <v>6.3.1.3. Manutenção/Aluguel/Uso de Sistemas ou Softwares</v>
          </cell>
          <cell r="N354">
            <v>125</v>
          </cell>
        </row>
        <row r="355">
          <cell r="D355" t="str">
            <v>6.3.1.3. Manutenção/Aluguel/Uso de Sistemas ou Softwares</v>
          </cell>
          <cell r="N355">
            <v>2900</v>
          </cell>
        </row>
        <row r="356">
          <cell r="D356" t="str">
            <v>6.3.1.3. Manutenção/Aluguel/Uso de Sistemas ou Softwares</v>
          </cell>
          <cell r="N356">
            <v>584.82000000000005</v>
          </cell>
        </row>
        <row r="357">
          <cell r="D357" t="str">
            <v>6.3.1.3. Manutenção/Aluguel/Uso de Sistemas ou Softwares</v>
          </cell>
          <cell r="N357">
            <v>1242.43</v>
          </cell>
        </row>
        <row r="358">
          <cell r="D358" t="str">
            <v>6.3.1.3. Manutenção/Aluguel/Uso de Sistemas ou Softwares</v>
          </cell>
          <cell r="N358">
            <v>247.95</v>
          </cell>
        </row>
        <row r="359">
          <cell r="D359" t="str">
            <v>6.3.1.3. Manutenção/Aluguel/Uso de Sistemas ou Softwares</v>
          </cell>
          <cell r="N359">
            <v>433.33</v>
          </cell>
        </row>
        <row r="360">
          <cell r="D360" t="str">
            <v>6.3.1.3. Manutenção/Aluguel/Uso de Sistemas ou Softwares</v>
          </cell>
          <cell r="N360">
            <v>4310</v>
          </cell>
        </row>
        <row r="361">
          <cell r="D361" t="str">
            <v>6.3.1.5. Consultorias e Treinamentos</v>
          </cell>
          <cell r="N361">
            <v>8524.25</v>
          </cell>
        </row>
        <row r="362">
          <cell r="D362" t="str">
            <v>6.3.1.6. Serviços Técnicos Profissionais</v>
          </cell>
          <cell r="N362">
            <v>11771.64</v>
          </cell>
        </row>
        <row r="363">
          <cell r="D363" t="str">
            <v>6.3.1.6. Serviços Técnicos Profissionais</v>
          </cell>
          <cell r="N363">
            <v>11506.93</v>
          </cell>
        </row>
        <row r="364">
          <cell r="D364" t="str">
            <v>6.3.1.7. Dedetização</v>
          </cell>
          <cell r="N364">
            <v>1845</v>
          </cell>
        </row>
        <row r="365">
          <cell r="D365" t="str">
            <v>6.3.1.9. Outras Pessoas Jurídicas</v>
          </cell>
          <cell r="N365">
            <v>5800</v>
          </cell>
        </row>
        <row r="366">
          <cell r="D366" t="str">
            <v>6.3.1.9. Outras Pessoas Jurídicas</v>
          </cell>
          <cell r="N366">
            <v>3000</v>
          </cell>
        </row>
        <row r="367">
          <cell r="D367" t="str">
            <v>6.3.1.9. Outras Pessoas Jurídicas</v>
          </cell>
          <cell r="N367">
            <v>397</v>
          </cell>
        </row>
        <row r="368">
          <cell r="D368" t="str">
            <v>6.3.1.9. Outras Pessoas Jurídicas</v>
          </cell>
          <cell r="N368">
            <v>1491</v>
          </cell>
        </row>
        <row r="369">
          <cell r="D369" t="str">
            <v>6.3.1.9. Outras Pessoas Jurídicas</v>
          </cell>
          <cell r="N369">
            <v>3036.61</v>
          </cell>
        </row>
        <row r="370">
          <cell r="D370" t="str">
            <v>6.3.1.9. Outras Pessoas Jurídicas</v>
          </cell>
          <cell r="N370">
            <v>4367</v>
          </cell>
        </row>
        <row r="371">
          <cell r="D371" t="str">
            <v>6.3.1.9. Outras Pessoas Jurídicas</v>
          </cell>
          <cell r="N371">
            <v>224</v>
          </cell>
        </row>
        <row r="372">
          <cell r="D372" t="str">
            <v>6.3.1.9. Outras Pessoas Jurídicas</v>
          </cell>
          <cell r="N372">
            <v>1563.32</v>
          </cell>
        </row>
        <row r="373">
          <cell r="D373" t="str">
            <v>6.3.2.1. Técnico Profissional (Nível Superior)</v>
          </cell>
          <cell r="N373">
            <v>998</v>
          </cell>
        </row>
        <row r="374">
          <cell r="D374" t="str">
            <v>6.3.2.1. Técnico Profissional (Nível Superior)</v>
          </cell>
          <cell r="N374">
            <v>998</v>
          </cell>
        </row>
        <row r="375">
          <cell r="D375" t="str">
            <v>6.3.2.1. Técnico Profissional (Nível Superior)</v>
          </cell>
          <cell r="N375">
            <v>1230.8699999999999</v>
          </cell>
        </row>
        <row r="376">
          <cell r="D376" t="str">
            <v>6.3.2.1. Técnico Profissional (Nível Superior)</v>
          </cell>
          <cell r="N376">
            <v>998</v>
          </cell>
        </row>
        <row r="377">
          <cell r="D377" t="str">
            <v>6.3.2.2. Apoio Administrativo, Técnico e Operacional</v>
          </cell>
          <cell r="N377">
            <v>1963.33</v>
          </cell>
        </row>
        <row r="378">
          <cell r="D378" t="str">
            <v>6.3.2.2. Apoio Administrativo, Técnico e Operacional</v>
          </cell>
          <cell r="N378">
            <v>3781.4</v>
          </cell>
        </row>
        <row r="379">
          <cell r="D379" t="str">
            <v>6.3.2.2. Apoio Administrativo, Técnico e Operacional</v>
          </cell>
          <cell r="N379">
            <v>2198</v>
          </cell>
        </row>
        <row r="380">
          <cell r="D380" t="str">
            <v>6.3.2.2. Apoio Administrativo, Técnico e Operacional</v>
          </cell>
          <cell r="N380">
            <v>2857.36</v>
          </cell>
        </row>
        <row r="381">
          <cell r="D381" t="str">
            <v>6.3.2.2. Apoio Administrativo, Técnico e Operacional</v>
          </cell>
          <cell r="N381">
            <v>956.67</v>
          </cell>
        </row>
        <row r="382">
          <cell r="D382" t="str">
            <v>6.3.2.2. Apoio Administrativo, Técnico e Operacional</v>
          </cell>
          <cell r="N382">
            <v>1487.5</v>
          </cell>
        </row>
        <row r="383">
          <cell r="D383" t="str">
            <v>6.3.2.2. Apoio Administrativo, Técnico e Operacional</v>
          </cell>
          <cell r="N383">
            <v>2366.9899999999998</v>
          </cell>
        </row>
        <row r="384">
          <cell r="D384" t="str">
            <v>6.3.2.2. Apoio Administrativo, Técnico e Operacional</v>
          </cell>
          <cell r="N384">
            <v>2145.4299999999998</v>
          </cell>
        </row>
        <row r="385">
          <cell r="D385" t="str">
            <v>6.3.2.2. Apoio Administrativo, Técnico e Operacional</v>
          </cell>
          <cell r="N385">
            <v>1040.3599999999999</v>
          </cell>
        </row>
        <row r="386">
          <cell r="D386" t="str">
            <v>6.3.2.2. Apoio Administrativo, Técnico e Operacional</v>
          </cell>
          <cell r="N386">
            <v>2318.5100000000002</v>
          </cell>
        </row>
        <row r="387">
          <cell r="D387" t="str">
            <v>6.3.2.2. Apoio Administrativo, Técnico e Operacional</v>
          </cell>
          <cell r="N387">
            <v>976.36</v>
          </cell>
        </row>
        <row r="388">
          <cell r="D388" t="str">
            <v>6.3.2.2. Apoio Administrativo, Técnico e Operacional</v>
          </cell>
          <cell r="N388">
            <v>998.42</v>
          </cell>
        </row>
        <row r="389">
          <cell r="D389" t="str">
            <v>6.3.2.2. Apoio Administrativo, Técnico e Operacional</v>
          </cell>
          <cell r="N389">
            <v>1963.33</v>
          </cell>
        </row>
        <row r="390">
          <cell r="D390" t="str">
            <v>6.3.2.2. Apoio Administrativo, Técnico e Operacional</v>
          </cell>
          <cell r="N390">
            <v>1375</v>
          </cell>
        </row>
        <row r="391">
          <cell r="D391" t="str">
            <v>7.2.1.1. Equipamentos Médico-Hospitalar</v>
          </cell>
          <cell r="N391">
            <v>67012.570000000007</v>
          </cell>
        </row>
        <row r="392">
          <cell r="D392" t="str">
            <v>7.2.1.1. Equipamentos Médico-Hospitalar</v>
          </cell>
          <cell r="N392">
            <v>8100</v>
          </cell>
        </row>
        <row r="393">
          <cell r="D393" t="str">
            <v>7.2.1.1. Equipamentos Médico-Hospitalar</v>
          </cell>
          <cell r="N393">
            <v>1790</v>
          </cell>
        </row>
        <row r="394">
          <cell r="D394" t="str">
            <v>7.2.1.2. Equipamentos de Informática</v>
          </cell>
          <cell r="N394">
            <v>2482.25</v>
          </cell>
        </row>
        <row r="395">
          <cell r="D395" t="str">
            <v>7.2.1.3. Engenharia Clínica</v>
          </cell>
          <cell r="N395">
            <v>13056</v>
          </cell>
        </row>
        <row r="396">
          <cell r="D396" t="str">
            <v>7.2.1.4. Outros Reparos e Manutenção de Máquinas e Equipamentos</v>
          </cell>
          <cell r="N396">
            <v>2100</v>
          </cell>
        </row>
        <row r="397">
          <cell r="D397" t="str">
            <v>7.2.1.4. Outros Reparos e Manutenção de Máquinas e Equipamentos</v>
          </cell>
          <cell r="N397">
            <v>6000</v>
          </cell>
        </row>
        <row r="398">
          <cell r="D398" t="str">
            <v>7.2.1.4. Outros Reparos e Manutenção de Máquinas e Equipamentos</v>
          </cell>
          <cell r="N398">
            <v>1805.33</v>
          </cell>
        </row>
        <row r="399">
          <cell r="D399" t="str">
            <v>7.2.1.4. Outros Reparos e Manutenção de Máquinas e Equipamentos</v>
          </cell>
          <cell r="N399">
            <v>1950</v>
          </cell>
        </row>
        <row r="400">
          <cell r="D400" t="str">
            <v>7.2.1.4. Outros Reparos e Manutenção de Máquinas e Equipamentos</v>
          </cell>
          <cell r="N400">
            <v>1250</v>
          </cell>
        </row>
        <row r="401">
          <cell r="D401" t="str">
            <v>7.2.1.4. Outros Reparos e Manutenção de Máquinas e Equipamentos</v>
          </cell>
          <cell r="N401">
            <v>1200</v>
          </cell>
        </row>
        <row r="402">
          <cell r="D402" t="str">
            <v>7.2.1.4. Outros Reparos e Manutenção de Máquinas e Equipamentos</v>
          </cell>
          <cell r="N402">
            <v>1790</v>
          </cell>
        </row>
        <row r="403">
          <cell r="D403" t="str">
            <v>7.2.2. Reparo e Manutenção de Bens Imóveis</v>
          </cell>
          <cell r="N403">
            <v>1000</v>
          </cell>
        </row>
        <row r="404">
          <cell r="D404" t="str">
            <v>7.2.2. Reparo e Manutenção de Bens Imóveis</v>
          </cell>
          <cell r="N404">
            <v>1947</v>
          </cell>
        </row>
        <row r="405">
          <cell r="D405" t="str">
            <v>7.2.2. Reparo e Manutenção de Bens Imóveis</v>
          </cell>
          <cell r="N405">
            <v>5200</v>
          </cell>
        </row>
        <row r="406">
          <cell r="D406" t="str">
            <v>7.2.2. Reparo e Manutenção de Bens Imóveis</v>
          </cell>
          <cell r="N406">
            <v>1780</v>
          </cell>
        </row>
        <row r="407">
          <cell r="D407" t="str">
            <v>7.2.2. Reparo e Manutenção de Bens Imóveis</v>
          </cell>
          <cell r="N407">
            <v>3780</v>
          </cell>
        </row>
        <row r="408">
          <cell r="D408" t="str">
            <v>11.6.1.1.1. Médicos</v>
          </cell>
          <cell r="N408">
            <v>5230</v>
          </cell>
        </row>
        <row r="409">
          <cell r="D409" t="str">
            <v>11.6.3.1.3. Manutenção/Aluguel/Uso de Sistemas ou Softwares</v>
          </cell>
          <cell r="N409">
            <v>433.33</v>
          </cell>
        </row>
        <row r="410">
          <cell r="D410" t="str">
            <v>11.7.2.1.1. Equipamentos Médico-Hospitalar</v>
          </cell>
          <cell r="N410">
            <v>5690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16345931.020000001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5374927.6500000004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DC29D-25D4-4D3C-B8E8-2142E968AA99}">
  <sheetPr>
    <tabColor rgb="FFFFFF00"/>
  </sheetPr>
  <dimension ref="A1:BB493"/>
  <sheetViews>
    <sheetView showGridLines="0" tabSelected="1" view="pageBreakPreview" topLeftCell="C3" zoomScale="90" zoomScaleNormal="80" zoomScaleSheetLayoutView="90" workbookViewId="0">
      <selection activeCell="F179" sqref="F179:G179"/>
    </sheetView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7"/>
      <c r="D1" s="116" t="s">
        <v>407</v>
      </c>
      <c r="E1" s="23"/>
      <c r="F1" s="115" t="s">
        <v>406</v>
      </c>
      <c r="G1" s="27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13"/>
      <c r="D2" s="112" t="s">
        <v>405</v>
      </c>
      <c r="E2" s="13"/>
      <c r="F2" s="114" t="s">
        <v>404</v>
      </c>
      <c r="G2" s="114" t="s">
        <v>403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13"/>
      <c r="D3" s="112" t="s">
        <v>402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5"/>
      <c r="D4" s="191" t="s">
        <v>401</v>
      </c>
      <c r="F4" s="190">
        <v>44531</v>
      </c>
      <c r="G4" s="189">
        <v>5</v>
      </c>
      <c r="H4" s="2"/>
      <c r="I4" s="186"/>
      <c r="J4" s="6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400</v>
      </c>
    </row>
    <row r="5" spans="1:54" ht="15.75" customHeight="1" x14ac:dyDescent="0.2">
      <c r="A5" s="6"/>
      <c r="B5" s="5"/>
      <c r="C5" s="108"/>
      <c r="E5" s="188"/>
      <c r="F5" s="187"/>
      <c r="G5" s="187"/>
      <c r="H5" s="2"/>
      <c r="I5" s="186"/>
      <c r="J5" s="6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399</v>
      </c>
    </row>
    <row r="6" spans="1:54" ht="12.75" customHeight="1" x14ac:dyDescent="0.2">
      <c r="A6" s="6"/>
      <c r="B6" s="5"/>
      <c r="C6" s="104" t="s">
        <v>398</v>
      </c>
      <c r="D6" s="27"/>
      <c r="E6" s="185" t="s">
        <v>78</v>
      </c>
      <c r="F6" s="184" t="s">
        <v>397</v>
      </c>
      <c r="G6" s="183" t="s">
        <v>0</v>
      </c>
      <c r="H6" s="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82" t="s">
        <v>396</v>
      </c>
      <c r="D7" s="19"/>
      <c r="E7" s="181"/>
      <c r="F7" s="180" t="s">
        <v>395</v>
      </c>
      <c r="G7" s="179">
        <f>IFERROR(VLOOKUP($C$7,'[1]DADOS (OCULTAR)'!$P$3:$R$56,3,0),"")</f>
        <v>10894988000486</v>
      </c>
      <c r="H7" s="2"/>
      <c r="I7" s="122"/>
      <c r="J7" s="122"/>
      <c r="K7" s="1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78" t="str">
        <f>IFERROR(VLOOKUP($C$7,'[1]DADOS (OCULTAR)'!$P$3:$R$56,2,0),"")</f>
        <v>Sociedade Pernambucana de Combate ao Cânce -HCP GESTÃO</v>
      </c>
      <c r="D8" s="21"/>
      <c r="E8" s="27"/>
      <c r="F8" s="177" t="s">
        <v>394</v>
      </c>
      <c r="G8" s="23"/>
      <c r="H8" s="2"/>
      <c r="I8" s="122"/>
      <c r="J8" s="122"/>
      <c r="K8" s="1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76" t="s">
        <v>11</v>
      </c>
      <c r="D9" s="25"/>
      <c r="E9" s="25"/>
      <c r="F9" s="175" t="s">
        <v>393</v>
      </c>
      <c r="G9" s="174" t="str">
        <f>IFERROR(VLOOKUP(C7,'[1]DADOS (OCULTAR)'!P3:S56,4,0),"")</f>
        <v>Maio/2016</v>
      </c>
      <c r="H9" s="130"/>
      <c r="I9" s="122"/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20" t="s">
        <v>392</v>
      </c>
      <c r="D10" s="21"/>
      <c r="E10" s="27"/>
      <c r="F10" s="173" t="s">
        <v>10</v>
      </c>
      <c r="G10" s="48"/>
      <c r="H10" s="130"/>
      <c r="I10" s="122"/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7" t="s">
        <v>391</v>
      </c>
      <c r="D11" s="21"/>
      <c r="E11" s="27"/>
      <c r="F11" s="56">
        <f>4067553.59+2347952.06+2568021.14+1955260.8</f>
        <v>10938787.590000002</v>
      </c>
      <c r="G11" s="19"/>
      <c r="H11" s="40" t="s">
        <v>388</v>
      </c>
      <c r="I11" s="122"/>
      <c r="J11" s="123"/>
      <c r="K11" s="1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7" t="s">
        <v>390</v>
      </c>
      <c r="D12" s="21"/>
      <c r="E12" s="27"/>
      <c r="F12" s="56"/>
      <c r="G12" s="19"/>
      <c r="H12" s="40" t="s">
        <v>388</v>
      </c>
      <c r="I12" s="122"/>
      <c r="J12" s="123"/>
      <c r="K12" s="1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7" t="s">
        <v>389</v>
      </c>
      <c r="D13" s="21"/>
      <c r="E13" s="27"/>
      <c r="F13" s="56"/>
      <c r="G13" s="19"/>
      <c r="H13" s="40" t="s">
        <v>388</v>
      </c>
      <c r="I13" s="122"/>
      <c r="J13" s="123"/>
      <c r="K13" s="1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7" t="s">
        <v>387</v>
      </c>
      <c r="D14" s="21"/>
      <c r="E14" s="27"/>
      <c r="F14" s="56"/>
      <c r="G14" s="19"/>
      <c r="H14" s="130"/>
      <c r="I14" s="122"/>
      <c r="J14" s="123"/>
      <c r="K14" s="1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7" t="s">
        <v>386</v>
      </c>
      <c r="D15" s="21"/>
      <c r="E15" s="27"/>
      <c r="F15" s="56"/>
      <c r="G15" s="19"/>
      <c r="H15" s="130"/>
      <c r="I15" s="122"/>
      <c r="J15" s="123"/>
      <c r="K15" s="1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72" t="s">
        <v>385</v>
      </c>
      <c r="D16" s="21"/>
      <c r="E16" s="27"/>
      <c r="F16" s="56"/>
      <c r="G16" s="19"/>
      <c r="H16" s="130"/>
      <c r="I16" s="122"/>
      <c r="J16" s="123"/>
      <c r="K16" s="1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20" t="s">
        <v>384</v>
      </c>
      <c r="D17" s="21"/>
      <c r="E17" s="27"/>
      <c r="F17" s="38">
        <f>SUM(F11:G15)-F16</f>
        <v>10938787.590000002</v>
      </c>
      <c r="G17" s="27"/>
      <c r="H17" s="130"/>
      <c r="I17" s="122"/>
      <c r="J17" s="123"/>
      <c r="K17" s="1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7" t="s">
        <v>383</v>
      </c>
      <c r="D18" s="21"/>
      <c r="E18" s="27"/>
      <c r="F18" s="56">
        <v>242.42</v>
      </c>
      <c r="G18" s="19"/>
      <c r="H18" s="130"/>
      <c r="I18" s="122"/>
      <c r="J18" s="123"/>
      <c r="K18" s="1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7" t="s">
        <v>382</v>
      </c>
      <c r="D19" s="21"/>
      <c r="E19" s="27"/>
      <c r="F19" s="155"/>
      <c r="G19" s="19"/>
      <c r="H19" s="130"/>
      <c r="I19" s="122"/>
      <c r="J19" s="123"/>
      <c r="K19" s="1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7" t="s">
        <v>381</v>
      </c>
      <c r="D20" s="21"/>
      <c r="E20" s="27"/>
      <c r="F20" s="56"/>
      <c r="G20" s="19"/>
      <c r="H20" s="130"/>
      <c r="I20" s="122"/>
      <c r="J20" s="123"/>
      <c r="K20" s="1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7" t="s">
        <v>380</v>
      </c>
      <c r="D21" s="21"/>
      <c r="E21" s="27"/>
      <c r="F21" s="56"/>
      <c r="G21" s="19"/>
      <c r="H21" s="130"/>
      <c r="I21" s="122"/>
      <c r="J21" s="123"/>
      <c r="K21" s="1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7" t="s">
        <v>379</v>
      </c>
      <c r="D22" s="21"/>
      <c r="E22" s="27"/>
      <c r="F22" s="56"/>
      <c r="G22" s="19"/>
      <c r="H22" s="130"/>
      <c r="I22" s="122"/>
      <c r="J22" s="123"/>
      <c r="K22" s="1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7" t="s">
        <v>378</v>
      </c>
      <c r="D23" s="21"/>
      <c r="E23" s="27"/>
      <c r="F23" s="56"/>
      <c r="G23" s="19"/>
      <c r="H23" s="130"/>
      <c r="I23" s="122"/>
      <c r="J23" s="123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71" t="s">
        <v>377</v>
      </c>
      <c r="D24" s="21"/>
      <c r="E24" s="27"/>
      <c r="F24" s="170">
        <f>SUM(F18:G23)</f>
        <v>242.42</v>
      </c>
      <c r="G24" s="27"/>
      <c r="H24" s="130"/>
      <c r="I24" s="122"/>
      <c r="J24" s="123"/>
      <c r="K24" s="1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20" t="s">
        <v>376</v>
      </c>
      <c r="D25" s="21"/>
      <c r="E25" s="27"/>
      <c r="F25" s="38">
        <f>F24+F17</f>
        <v>10939030.010000002</v>
      </c>
      <c r="G25" s="27"/>
      <c r="H25" s="130"/>
      <c r="I25" s="122"/>
      <c r="J25" s="123"/>
      <c r="K25" s="1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69"/>
      <c r="D26" s="67"/>
      <c r="E26" s="67"/>
      <c r="F26" s="168"/>
      <c r="G26" s="167"/>
      <c r="H26" s="130"/>
      <c r="I26" s="122"/>
      <c r="J26" s="123"/>
      <c r="K26" s="1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20" t="s">
        <v>375</v>
      </c>
      <c r="D27" s="21"/>
      <c r="E27" s="27"/>
      <c r="F27" s="38" t="s">
        <v>10</v>
      </c>
      <c r="G27" s="27"/>
      <c r="H27" s="130"/>
      <c r="I27" s="122"/>
      <c r="J27" s="123"/>
      <c r="K27" s="1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66" t="s">
        <v>374</v>
      </c>
      <c r="D28" s="21"/>
      <c r="E28" s="27"/>
      <c r="F28" s="165">
        <f>F29+SUM(F35:F38)</f>
        <v>7576020.9274000013</v>
      </c>
      <c r="G28" s="27"/>
      <c r="H28" s="40"/>
      <c r="I28" s="158"/>
      <c r="J28" s="123"/>
      <c r="K28" s="1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60"/>
      <c r="B29" s="5"/>
      <c r="C29" s="164" t="s">
        <v>373</v>
      </c>
      <c r="D29" s="21"/>
      <c r="E29" s="27"/>
      <c r="F29" s="163">
        <f>F30+F33+F34</f>
        <v>3809260.5000000009</v>
      </c>
      <c r="G29" s="27"/>
      <c r="H29" s="40"/>
      <c r="I29" s="158"/>
      <c r="J29" s="123"/>
      <c r="K29" s="1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62" t="s">
        <v>372</v>
      </c>
      <c r="D30" s="21"/>
      <c r="E30" s="27"/>
      <c r="F30" s="161">
        <f>F31+F32</f>
        <v>2994083.7700000005</v>
      </c>
      <c r="G30" s="27"/>
      <c r="H30" s="40"/>
      <c r="I30" s="158"/>
      <c r="J30" s="123"/>
      <c r="K30" s="1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60" t="s">
        <v>371</v>
      </c>
      <c r="B31" s="5" t="s">
        <v>364</v>
      </c>
      <c r="C31" s="137" t="s">
        <v>370</v>
      </c>
      <c r="D31" s="21"/>
      <c r="E31" s="27"/>
      <c r="F31" s="28">
        <f>'[1]TCE - ANEXO II - Preencher'!Y1</f>
        <v>1875017.870000001</v>
      </c>
      <c r="G31" s="27"/>
      <c r="H31" s="40" t="s">
        <v>362</v>
      </c>
      <c r="I31" s="158"/>
      <c r="J31" s="123"/>
      <c r="K31" s="1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60" t="s">
        <v>369</v>
      </c>
      <c r="B32" s="5" t="s">
        <v>364</v>
      </c>
      <c r="C32" s="137" t="s">
        <v>368</v>
      </c>
      <c r="D32" s="21"/>
      <c r="E32" s="27"/>
      <c r="F32" s="28">
        <f>'[1]TCE - ANEXO II - Preencher'!Y2</f>
        <v>1119065.8999999994</v>
      </c>
      <c r="G32" s="27"/>
      <c r="H32" s="40" t="s">
        <v>362</v>
      </c>
      <c r="I32" s="158"/>
      <c r="J32" s="123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60" t="s">
        <v>367</v>
      </c>
      <c r="B33" s="5" t="s">
        <v>364</v>
      </c>
      <c r="C33" s="137" t="s">
        <v>366</v>
      </c>
      <c r="D33" s="21"/>
      <c r="E33" s="27"/>
      <c r="F33" s="28">
        <f>'[1]TCE - ANEXO II - Preencher'!Y4</f>
        <v>6095.38</v>
      </c>
      <c r="G33" s="27"/>
      <c r="H33" s="40" t="s">
        <v>362</v>
      </c>
      <c r="I33" s="158"/>
      <c r="J33" s="123"/>
      <c r="K33" s="1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60" t="s">
        <v>365</v>
      </c>
      <c r="B34" s="5" t="s">
        <v>364</v>
      </c>
      <c r="C34" s="137" t="s">
        <v>363</v>
      </c>
      <c r="D34" s="21"/>
      <c r="E34" s="27"/>
      <c r="F34" s="28">
        <f>'[1]TCE - ANEXO II - Preencher'!Y3</f>
        <v>809081.35000000068</v>
      </c>
      <c r="G34" s="27"/>
      <c r="H34" s="40" t="s">
        <v>362</v>
      </c>
      <c r="I34" s="158"/>
      <c r="J34" s="123"/>
      <c r="K34" s="123"/>
      <c r="L34" s="1"/>
      <c r="M34" s="15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342</v>
      </c>
      <c r="B35" s="5" t="s">
        <v>341</v>
      </c>
      <c r="C35" s="137" t="s">
        <v>361</v>
      </c>
      <c r="D35" s="21"/>
      <c r="E35" s="27"/>
      <c r="F35" s="28">
        <f>'[1]MEM.CÁLC.FP.'!$D$96</f>
        <v>307379.52</v>
      </c>
      <c r="G35" s="27"/>
      <c r="H35" s="40" t="s">
        <v>339</v>
      </c>
      <c r="I35" s="158"/>
      <c r="J35" s="123"/>
      <c r="K35" s="123"/>
      <c r="L35" s="159"/>
      <c r="M35" s="5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344</v>
      </c>
      <c r="B36" s="5" t="s">
        <v>341</v>
      </c>
      <c r="C36" s="137" t="s">
        <v>360</v>
      </c>
      <c r="D36" s="21"/>
      <c r="E36" s="27"/>
      <c r="F36" s="28">
        <f>IF(G6="SIM","",'[1]MEM.CÁLC.FP.'!$D$97)</f>
        <v>38418.5674</v>
      </c>
      <c r="G36" s="27"/>
      <c r="H36" s="40" t="s">
        <v>339</v>
      </c>
      <c r="I36" s="158"/>
      <c r="J36" s="123"/>
      <c r="K36" s="123"/>
      <c r="L36" s="159"/>
      <c r="M36" s="55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359</v>
      </c>
      <c r="B37" s="1" t="s">
        <v>358</v>
      </c>
      <c r="C37" s="137" t="s">
        <v>357</v>
      </c>
      <c r="D37" s="21"/>
      <c r="E37" s="27"/>
      <c r="F37" s="28">
        <f>'[1]MEM.CÁLC.FP.'!$C$100</f>
        <v>62466.55999999999</v>
      </c>
      <c r="G37" s="27"/>
      <c r="H37" s="40" t="s">
        <v>339</v>
      </c>
      <c r="I37" s="158"/>
      <c r="J37" s="123"/>
      <c r="K37" s="123"/>
      <c r="L37" s="1"/>
      <c r="M37" s="5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20" t="s">
        <v>356</v>
      </c>
      <c r="D38" s="21"/>
      <c r="E38" s="27"/>
      <c r="F38" s="38">
        <f>F39+F43+F47</f>
        <v>3358495.7800000003</v>
      </c>
      <c r="G38" s="27"/>
      <c r="H38" s="40"/>
      <c r="I38" s="158"/>
      <c r="J38" s="123"/>
      <c r="K38" s="1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57" t="s">
        <v>355</v>
      </c>
      <c r="D39" s="21"/>
      <c r="E39" s="27"/>
      <c r="F39" s="126">
        <f>SUM(F40:G42)</f>
        <v>529369.43319999997</v>
      </c>
      <c r="G39" s="27"/>
      <c r="H39" s="40"/>
      <c r="I39" s="156"/>
      <c r="J39" s="123"/>
      <c r="K39" s="1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33" t="s">
        <v>354</v>
      </c>
      <c r="D40" s="21"/>
      <c r="E40" s="27"/>
      <c r="F40" s="132">
        <f>SUM('[1]MEM.CÁLC.FP.'!D6:D7)</f>
        <v>485660.04</v>
      </c>
      <c r="G40" s="27"/>
      <c r="H40" s="40" t="s">
        <v>339</v>
      </c>
      <c r="I40" s="156"/>
      <c r="J40" s="123"/>
      <c r="K40" s="1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342</v>
      </c>
      <c r="B41" s="5" t="s">
        <v>341</v>
      </c>
      <c r="C41" s="133" t="s">
        <v>353</v>
      </c>
      <c r="D41" s="21"/>
      <c r="E41" s="27"/>
      <c r="F41" s="132">
        <f>SUM('[1]MEM.CÁLC.FP.'!F6:F7)</f>
        <v>38852.803200000002</v>
      </c>
      <c r="G41" s="27"/>
      <c r="H41" s="40" t="s">
        <v>339</v>
      </c>
      <c r="I41" s="156"/>
      <c r="J41" s="123"/>
      <c r="K41" s="1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344</v>
      </c>
      <c r="B42" s="5" t="s">
        <v>341</v>
      </c>
      <c r="C42" s="133" t="s">
        <v>352</v>
      </c>
      <c r="D42" s="21"/>
      <c r="E42" s="27"/>
      <c r="F42" s="132">
        <f>IF(G6="SIM","",SUM('[1]MEM.CÁLC.FP.'!G6:G7))</f>
        <v>4856.59</v>
      </c>
      <c r="G42" s="27"/>
      <c r="H42" s="40" t="s">
        <v>339</v>
      </c>
      <c r="I42" s="156"/>
      <c r="J42" s="123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36" t="s">
        <v>351</v>
      </c>
      <c r="D43" s="21"/>
      <c r="E43" s="27"/>
      <c r="F43" s="38">
        <f>SUM(F44:G46)</f>
        <v>2540125.8068000004</v>
      </c>
      <c r="G43" s="27"/>
      <c r="H43" s="40"/>
      <c r="I43" s="122"/>
      <c r="J43" s="123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33" t="s">
        <v>350</v>
      </c>
      <c r="D44" s="21"/>
      <c r="E44" s="27"/>
      <c r="F44" s="132">
        <f>SUM('[1]MEM.CÁLC.FP.'!D9:D10)</f>
        <v>2315304.52</v>
      </c>
      <c r="G44" s="27"/>
      <c r="H44" s="40" t="s">
        <v>339</v>
      </c>
      <c r="I44" s="122"/>
      <c r="J44" s="123"/>
      <c r="K44" s="1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342</v>
      </c>
      <c r="B45" s="5" t="s">
        <v>341</v>
      </c>
      <c r="C45" s="133" t="s">
        <v>349</v>
      </c>
      <c r="D45" s="21"/>
      <c r="E45" s="27"/>
      <c r="F45" s="132">
        <f>SUM('[1]MEM.CÁLC.FP.'!F9:F10)</f>
        <v>185283.79680000001</v>
      </c>
      <c r="G45" s="27"/>
      <c r="H45" s="40" t="s">
        <v>339</v>
      </c>
      <c r="I45" s="122"/>
      <c r="J45" s="123"/>
      <c r="K45" s="1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344</v>
      </c>
      <c r="B46" s="5" t="s">
        <v>341</v>
      </c>
      <c r="C46" s="133" t="s">
        <v>348</v>
      </c>
      <c r="D46" s="21"/>
      <c r="E46" s="27"/>
      <c r="F46" s="132">
        <f>IF(G6="SIM","",SUM('[1]MEM.CÁLC.FP.'!G9:G10))</f>
        <v>39537.49</v>
      </c>
      <c r="G46" s="27"/>
      <c r="H46" s="40" t="s">
        <v>339</v>
      </c>
      <c r="I46" s="122"/>
      <c r="J46" s="123"/>
      <c r="K46" s="1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36" t="s">
        <v>347</v>
      </c>
      <c r="D47" s="21"/>
      <c r="E47" s="27"/>
      <c r="F47" s="38">
        <f>SUM(F48:G51)</f>
        <v>289000.53999999998</v>
      </c>
      <c r="G47" s="27"/>
      <c r="H47" s="40"/>
      <c r="I47" s="156"/>
      <c r="J47" s="123"/>
      <c r="K47" s="1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33" t="s">
        <v>346</v>
      </c>
      <c r="D48" s="21"/>
      <c r="E48" s="27"/>
      <c r="F48" s="132">
        <f>'[1]MEM.CÁLC.FP.'!D12+'[1]MEM.CÁLC.FP.'!D14-'[1]MEM.CÁLC.FP.'!D13-'[1]MEM.CÁLC.FP.'!D15</f>
        <v>233284.88999999998</v>
      </c>
      <c r="G48" s="27"/>
      <c r="H48" s="40" t="s">
        <v>339</v>
      </c>
      <c r="I48" s="156"/>
      <c r="J48" s="123"/>
      <c r="K48" s="1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342</v>
      </c>
      <c r="B49" s="5" t="s">
        <v>341</v>
      </c>
      <c r="C49" s="133" t="s">
        <v>345</v>
      </c>
      <c r="D49" s="21"/>
      <c r="E49" s="27"/>
      <c r="F49" s="132">
        <f>SUM('[1]MEM.CÁLC.FP.'!F12:F15)</f>
        <v>4292.33</v>
      </c>
      <c r="G49" s="27"/>
      <c r="H49" s="40" t="s">
        <v>339</v>
      </c>
      <c r="I49" s="156"/>
      <c r="J49" s="123"/>
      <c r="K49" s="1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344</v>
      </c>
      <c r="B50" s="5" t="s">
        <v>341</v>
      </c>
      <c r="C50" s="133" t="s">
        <v>343</v>
      </c>
      <c r="D50" s="21"/>
      <c r="E50" s="27"/>
      <c r="F50" s="132">
        <f>IF(G6="SIM","",SUM('[1]MEM.CÁLC.FP.'!G12:G15))</f>
        <v>924.29</v>
      </c>
      <c r="G50" s="27"/>
      <c r="H50" s="40" t="s">
        <v>339</v>
      </c>
      <c r="I50" s="124"/>
      <c r="J50" s="123"/>
      <c r="K50" s="1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342</v>
      </c>
      <c r="B51" s="5" t="s">
        <v>341</v>
      </c>
      <c r="C51" s="133" t="s">
        <v>340</v>
      </c>
      <c r="D51" s="21"/>
      <c r="E51" s="27"/>
      <c r="F51" s="132">
        <f>SUM('[1]MEM.CÁLC.FP.'!H12:H15)</f>
        <v>50499.030000000013</v>
      </c>
      <c r="G51" s="27"/>
      <c r="H51" s="40" t="s">
        <v>339</v>
      </c>
      <c r="I51" s="156"/>
      <c r="J51" s="123"/>
      <c r="K51" s="1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20" t="s">
        <v>338</v>
      </c>
      <c r="D52" s="21"/>
      <c r="E52" s="27"/>
      <c r="F52" s="38">
        <f>SUM(F53:G60)</f>
        <v>499833.85000000003</v>
      </c>
      <c r="G52" s="27"/>
      <c r="H52" s="130"/>
      <c r="I52" s="122"/>
      <c r="J52" s="123"/>
      <c r="K52" s="1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337</v>
      </c>
      <c r="B53" s="5" t="s">
        <v>336</v>
      </c>
      <c r="C53" s="137" t="s">
        <v>335</v>
      </c>
      <c r="D53" s="21"/>
      <c r="E53" s="27"/>
      <c r="F53" s="56">
        <v>232488.76</v>
      </c>
      <c r="G53" s="19"/>
      <c r="H53" s="40" t="s">
        <v>95</v>
      </c>
      <c r="I53" s="122"/>
      <c r="J53" s="123"/>
      <c r="K53" s="1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334</v>
      </c>
      <c r="B54" s="5" t="s">
        <v>333</v>
      </c>
      <c r="C54" s="137" t="s">
        <v>332</v>
      </c>
      <c r="D54" s="21"/>
      <c r="E54" s="27"/>
      <c r="F54" s="56">
        <v>180515.35</v>
      </c>
      <c r="G54" s="19"/>
      <c r="H54" s="40" t="s">
        <v>95</v>
      </c>
      <c r="I54" s="122"/>
      <c r="J54" s="123"/>
      <c r="K54" s="123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331</v>
      </c>
      <c r="B55" s="5" t="s">
        <v>311</v>
      </c>
      <c r="C55" s="137" t="s">
        <v>330</v>
      </c>
      <c r="D55" s="21"/>
      <c r="E55" s="27"/>
      <c r="F55" s="56">
        <v>35220.33</v>
      </c>
      <c r="G55" s="19"/>
      <c r="H55" s="40" t="s">
        <v>95</v>
      </c>
      <c r="I55" s="122"/>
      <c r="J55" s="123"/>
      <c r="K55" s="123"/>
      <c r="L55" s="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329</v>
      </c>
      <c r="B56" s="5" t="s">
        <v>303</v>
      </c>
      <c r="C56" s="137" t="s">
        <v>328</v>
      </c>
      <c r="D56" s="21"/>
      <c r="E56" s="27"/>
      <c r="F56" s="56">
        <v>23533.15</v>
      </c>
      <c r="G56" s="19"/>
      <c r="H56" s="40" t="s">
        <v>95</v>
      </c>
      <c r="I56" s="122"/>
      <c r="J56" s="123"/>
      <c r="K56" s="123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327</v>
      </c>
      <c r="B57" s="5" t="s">
        <v>326</v>
      </c>
      <c r="C57" s="137" t="s">
        <v>325</v>
      </c>
      <c r="D57" s="21"/>
      <c r="E57" s="27"/>
      <c r="F57" s="56">
        <v>0</v>
      </c>
      <c r="G57" s="19"/>
      <c r="H57" s="40" t="s">
        <v>95</v>
      </c>
      <c r="I57" s="122"/>
      <c r="J57" s="123"/>
      <c r="K57" s="123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324</v>
      </c>
      <c r="B58" s="5" t="s">
        <v>323</v>
      </c>
      <c r="C58" s="137" t="s">
        <v>322</v>
      </c>
      <c r="D58" s="21"/>
      <c r="E58" s="27"/>
      <c r="F58" s="56">
        <v>0</v>
      </c>
      <c r="G58" s="19"/>
      <c r="H58" s="40" t="s">
        <v>95</v>
      </c>
      <c r="I58" s="122"/>
      <c r="J58" s="123"/>
      <c r="K58" s="123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321</v>
      </c>
      <c r="B59" s="5" t="s">
        <v>320</v>
      </c>
      <c r="C59" s="133" t="s">
        <v>319</v>
      </c>
      <c r="D59" s="21"/>
      <c r="E59" s="27"/>
      <c r="F59" s="155">
        <v>0</v>
      </c>
      <c r="G59" s="19"/>
      <c r="H59" s="40" t="s">
        <v>95</v>
      </c>
      <c r="I59" s="122"/>
      <c r="J59" s="123"/>
      <c r="K59" s="123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318</v>
      </c>
      <c r="B60" s="5" t="s">
        <v>279</v>
      </c>
      <c r="C60" s="137" t="s">
        <v>317</v>
      </c>
      <c r="D60" s="21"/>
      <c r="E60" s="27"/>
      <c r="F60" s="56">
        <v>28076.26</v>
      </c>
      <c r="G60" s="19"/>
      <c r="H60" s="40" t="s">
        <v>95</v>
      </c>
      <c r="I60" s="122"/>
      <c r="J60" s="123"/>
      <c r="K60" s="1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20" t="s">
        <v>316</v>
      </c>
      <c r="D61" s="21"/>
      <c r="E61" s="27"/>
      <c r="F61" s="38">
        <f>SUM(F62:G66)+F67+F76+F77</f>
        <v>312910.81</v>
      </c>
      <c r="G61" s="27"/>
      <c r="H61" s="130"/>
      <c r="I61" s="122"/>
      <c r="J61" s="123"/>
      <c r="K61" s="1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315</v>
      </c>
      <c r="B62" s="5" t="s">
        <v>314</v>
      </c>
      <c r="C62" s="137" t="s">
        <v>313</v>
      </c>
      <c r="D62" s="21"/>
      <c r="E62" s="27"/>
      <c r="F62" s="56">
        <v>55697.9</v>
      </c>
      <c r="G62" s="19"/>
      <c r="H62" s="40" t="s">
        <v>95</v>
      </c>
      <c r="I62" s="122"/>
      <c r="J62" s="123"/>
      <c r="K62" s="1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312</v>
      </c>
      <c r="B63" s="5" t="s">
        <v>311</v>
      </c>
      <c r="C63" s="137" t="s">
        <v>310</v>
      </c>
      <c r="D63" s="21"/>
      <c r="E63" s="27"/>
      <c r="F63" s="56">
        <f>138624+26395.54</f>
        <v>165019.54</v>
      </c>
      <c r="G63" s="19"/>
      <c r="H63" s="40" t="s">
        <v>95</v>
      </c>
      <c r="I63" s="122"/>
      <c r="J63" s="123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309</v>
      </c>
      <c r="B64" s="5" t="s">
        <v>308</v>
      </c>
      <c r="C64" s="137" t="s">
        <v>307</v>
      </c>
      <c r="D64" s="21"/>
      <c r="E64" s="27"/>
      <c r="F64" s="56">
        <v>14444</v>
      </c>
      <c r="G64" s="19"/>
      <c r="H64" s="40" t="s">
        <v>95</v>
      </c>
      <c r="I64" s="122"/>
      <c r="J64" s="123"/>
      <c r="K64" s="1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306</v>
      </c>
      <c r="B65" s="5" t="s">
        <v>292</v>
      </c>
      <c r="C65" s="137" t="s">
        <v>305</v>
      </c>
      <c r="D65" s="21"/>
      <c r="E65" s="27"/>
      <c r="F65" s="56">
        <v>6056.02</v>
      </c>
      <c r="G65" s="19"/>
      <c r="H65" s="40" t="s">
        <v>95</v>
      </c>
      <c r="I65" s="124"/>
      <c r="J65" s="123"/>
      <c r="K65" s="1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304</v>
      </c>
      <c r="B66" s="5" t="s">
        <v>303</v>
      </c>
      <c r="C66" s="137" t="s">
        <v>302</v>
      </c>
      <c r="D66" s="21"/>
      <c r="E66" s="27"/>
      <c r="F66" s="56">
        <v>9772.3700000000008</v>
      </c>
      <c r="G66" s="19"/>
      <c r="H66" s="40" t="s">
        <v>95</v>
      </c>
      <c r="I66" s="122"/>
      <c r="J66" s="123"/>
      <c r="K66" s="1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36" t="s">
        <v>301</v>
      </c>
      <c r="D67" s="21"/>
      <c r="E67" s="27"/>
      <c r="F67" s="135">
        <f>F68+F69</f>
        <v>50512.979999999996</v>
      </c>
      <c r="G67" s="27"/>
      <c r="H67" s="130"/>
      <c r="I67" s="122"/>
      <c r="J67" s="123"/>
      <c r="K67" s="1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300</v>
      </c>
      <c r="B68" s="5" t="s">
        <v>299</v>
      </c>
      <c r="C68" s="133" t="s">
        <v>298</v>
      </c>
      <c r="D68" s="21"/>
      <c r="E68" s="27"/>
      <c r="F68" s="56">
        <v>47344.27</v>
      </c>
      <c r="G68" s="19"/>
      <c r="H68" s="40" t="s">
        <v>95</v>
      </c>
      <c r="I68" s="122"/>
      <c r="J68" s="123"/>
      <c r="K68" s="1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36" t="s">
        <v>297</v>
      </c>
      <c r="D69" s="21"/>
      <c r="E69" s="27"/>
      <c r="F69" s="135">
        <f>F70+F71+F74+F75</f>
        <v>3168.71</v>
      </c>
      <c r="G69" s="27"/>
      <c r="H69" s="130"/>
      <c r="I69" s="122"/>
      <c r="J69" s="123"/>
      <c r="K69" s="1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296</v>
      </c>
      <c r="B70" s="5" t="s">
        <v>287</v>
      </c>
      <c r="C70" s="133" t="s">
        <v>295</v>
      </c>
      <c r="D70" s="21"/>
      <c r="E70" s="27"/>
      <c r="F70" s="56"/>
      <c r="G70" s="19"/>
      <c r="H70" s="40" t="s">
        <v>95</v>
      </c>
      <c r="I70" s="122"/>
      <c r="J70" s="123"/>
      <c r="K70" s="1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36" t="s">
        <v>294</v>
      </c>
      <c r="D71" s="21"/>
      <c r="E71" s="27"/>
      <c r="F71" s="135">
        <f>SUM(F72:G73)</f>
        <v>0</v>
      </c>
      <c r="G71" s="27"/>
      <c r="H71" s="130"/>
      <c r="I71" s="122"/>
      <c r="J71" s="123"/>
      <c r="K71" s="1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293</v>
      </c>
      <c r="B72" s="5" t="s">
        <v>292</v>
      </c>
      <c r="C72" s="133" t="s">
        <v>291</v>
      </c>
      <c r="D72" s="21"/>
      <c r="E72" s="27"/>
      <c r="F72" s="62">
        <v>0</v>
      </c>
      <c r="G72" s="19"/>
      <c r="H72" s="40" t="s">
        <v>95</v>
      </c>
      <c r="I72" s="122"/>
      <c r="J72" s="123"/>
      <c r="K72" s="1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290</v>
      </c>
      <c r="B73" s="5" t="s">
        <v>287</v>
      </c>
      <c r="C73" s="133" t="s">
        <v>289</v>
      </c>
      <c r="D73" s="21"/>
      <c r="E73" s="27"/>
      <c r="F73" s="62">
        <v>0</v>
      </c>
      <c r="G73" s="19"/>
      <c r="H73" s="40" t="s">
        <v>95</v>
      </c>
      <c r="I73" s="122"/>
      <c r="J73" s="123"/>
      <c r="K73" s="1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288</v>
      </c>
      <c r="B74" s="5" t="s">
        <v>287</v>
      </c>
      <c r="C74" s="133" t="s">
        <v>286</v>
      </c>
      <c r="D74" s="21"/>
      <c r="E74" s="27"/>
      <c r="F74" s="62">
        <v>1578.04</v>
      </c>
      <c r="G74" s="19"/>
      <c r="H74" s="40" t="s">
        <v>95</v>
      </c>
      <c r="I74" s="122"/>
      <c r="J74" s="123"/>
      <c r="K74" s="1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285</v>
      </c>
      <c r="B75" s="5" t="s">
        <v>279</v>
      </c>
      <c r="C75" s="133" t="s">
        <v>284</v>
      </c>
      <c r="D75" s="21"/>
      <c r="E75" s="27"/>
      <c r="F75" s="62">
        <v>1590.67</v>
      </c>
      <c r="G75" s="19"/>
      <c r="H75" s="40" t="s">
        <v>95</v>
      </c>
      <c r="I75" s="122"/>
      <c r="J75" s="123"/>
      <c r="K75" s="1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283</v>
      </c>
      <c r="B76" s="5" t="s">
        <v>282</v>
      </c>
      <c r="C76" s="133" t="s">
        <v>281</v>
      </c>
      <c r="D76" s="21"/>
      <c r="E76" s="27"/>
      <c r="F76" s="56">
        <v>11336</v>
      </c>
      <c r="G76" s="19"/>
      <c r="H76" s="40" t="s">
        <v>95</v>
      </c>
      <c r="I76" s="154"/>
      <c r="J76" s="153"/>
      <c r="K76" s="15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280</v>
      </c>
      <c r="B77" s="5" t="s">
        <v>279</v>
      </c>
      <c r="C77" s="137" t="s">
        <v>278</v>
      </c>
      <c r="D77" s="21"/>
      <c r="E77" s="27"/>
      <c r="F77" s="56">
        <v>72</v>
      </c>
      <c r="G77" s="19"/>
      <c r="H77" s="40" t="s">
        <v>95</v>
      </c>
      <c r="I77" s="122"/>
      <c r="J77" s="123"/>
      <c r="K77" s="1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20" t="s">
        <v>277</v>
      </c>
      <c r="D78" s="21"/>
      <c r="E78" s="27"/>
      <c r="F78" s="38">
        <f>F79+F80+F83</f>
        <v>3274.53</v>
      </c>
      <c r="G78" s="27"/>
      <c r="H78" s="131"/>
      <c r="I78" s="122"/>
      <c r="J78" s="123"/>
      <c r="K78" s="1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34" t="s">
        <v>276</v>
      </c>
      <c r="B79" s="5" t="s">
        <v>275</v>
      </c>
      <c r="C79" s="137" t="s">
        <v>274</v>
      </c>
      <c r="D79" s="21"/>
      <c r="E79" s="27"/>
      <c r="F79" s="28">
        <f>SUMIF('[1]TCE - ANEXO IV - Preencher'!$D:$D,'CONTÁBIL- FINANCEIRA '!A79,'[1]TCE - ANEXO IV - Preencher'!$N:$N)</f>
        <v>1761.13</v>
      </c>
      <c r="G79" s="27"/>
      <c r="H79" s="40" t="s">
        <v>92</v>
      </c>
      <c r="I79" s="122"/>
      <c r="J79" s="123"/>
      <c r="K79" s="1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36" t="s">
        <v>273</v>
      </c>
      <c r="D80" s="21"/>
      <c r="E80" s="27"/>
      <c r="F80" s="135">
        <f>F81+F82</f>
        <v>0</v>
      </c>
      <c r="G80" s="27"/>
      <c r="H80" s="130"/>
      <c r="I80" s="122"/>
      <c r="J80" s="123"/>
      <c r="K80" s="1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34" t="s">
        <v>272</v>
      </c>
      <c r="B81" s="5" t="s">
        <v>153</v>
      </c>
      <c r="C81" s="137" t="s">
        <v>271</v>
      </c>
      <c r="D81" s="21"/>
      <c r="E81" s="27"/>
      <c r="F81" s="28">
        <f>SUMIF('[1]TCE - ANEXO IV - Preencher'!$D:$D,'CONTÁBIL- FINANCEIRA '!A81,'[1]TCE - ANEXO IV - Preencher'!$N:$N)</f>
        <v>0</v>
      </c>
      <c r="G81" s="27"/>
      <c r="H81" s="40" t="s">
        <v>92</v>
      </c>
      <c r="I81" s="122"/>
      <c r="J81" s="123"/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34" t="s">
        <v>270</v>
      </c>
      <c r="B82" s="5" t="s">
        <v>153</v>
      </c>
      <c r="C82" s="137" t="s">
        <v>269</v>
      </c>
      <c r="D82" s="21"/>
      <c r="E82" s="27"/>
      <c r="F82" s="28">
        <f>SUMIF('[1]TCE - ANEXO IV - Preencher'!$D:$D,'CONTÁBIL- FINANCEIRA '!A82,'[1]TCE - ANEXO IV - Preencher'!$N:$N)</f>
        <v>0</v>
      </c>
      <c r="G82" s="27"/>
      <c r="H82" s="40" t="s">
        <v>92</v>
      </c>
      <c r="I82" s="122"/>
      <c r="J82" s="123"/>
      <c r="K82" s="1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36" t="s">
        <v>268</v>
      </c>
      <c r="D83" s="21"/>
      <c r="E83" s="27"/>
      <c r="F83" s="135">
        <f>F84+F85</f>
        <v>1513.4</v>
      </c>
      <c r="G83" s="27"/>
      <c r="H83" s="130"/>
      <c r="I83" s="122"/>
      <c r="J83" s="123"/>
      <c r="K83" s="1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34" t="s">
        <v>267</v>
      </c>
      <c r="B84" s="5" t="s">
        <v>264</v>
      </c>
      <c r="C84" s="137" t="s">
        <v>266</v>
      </c>
      <c r="D84" s="21"/>
      <c r="E84" s="27"/>
      <c r="F84" s="28">
        <f>SUMIF('[1]TCE - ANEXO IV - Preencher'!$D:$D,'CONTÁBIL- FINANCEIRA '!A84,'[1]TCE - ANEXO IV - Preencher'!$N:$N)</f>
        <v>592</v>
      </c>
      <c r="G84" s="27"/>
      <c r="H84" s="40" t="s">
        <v>92</v>
      </c>
      <c r="I84" s="122"/>
      <c r="J84" s="123"/>
      <c r="K84" s="1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34" t="s">
        <v>265</v>
      </c>
      <c r="B85" s="5" t="s">
        <v>264</v>
      </c>
      <c r="C85" s="152" t="s">
        <v>263</v>
      </c>
      <c r="D85" s="25"/>
      <c r="E85" s="23"/>
      <c r="F85" s="28">
        <f>SUMIF('[1]TCE - ANEXO IV - Preencher'!$D:$D,'CONTÁBIL- FINANCEIRA '!A85,'[1]TCE - ANEXO IV - Preencher'!$N:$N)</f>
        <v>921.4</v>
      </c>
      <c r="G85" s="27"/>
      <c r="H85" s="40" t="s">
        <v>92</v>
      </c>
      <c r="I85" s="122"/>
      <c r="J85" s="123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51"/>
      <c r="D86" s="150"/>
      <c r="E86" s="149"/>
      <c r="F86" s="148"/>
      <c r="G86" s="23"/>
      <c r="H86" s="125"/>
      <c r="I86" s="122"/>
      <c r="J86" s="123"/>
      <c r="K86" s="1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7"/>
      <c r="I87" s="122"/>
      <c r="J87" s="123"/>
      <c r="K87" s="1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46"/>
      <c r="D88" s="11" t="s">
        <v>81</v>
      </c>
      <c r="E88" s="10" t="s">
        <v>3</v>
      </c>
      <c r="F88" s="145" t="s">
        <v>2</v>
      </c>
      <c r="G88" s="48"/>
      <c r="H88" s="130"/>
      <c r="I88" s="122"/>
      <c r="J88" s="123"/>
      <c r="K88" s="1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7"/>
      <c r="D89" s="116" t="str">
        <f>D1</f>
        <v>DIRETORIA EXECUTIVA DE REGULAÇÃO MÉDIA E ALTA COMPLEXIDADE</v>
      </c>
      <c r="E89" s="23"/>
      <c r="F89" s="115" t="str">
        <f>F1</f>
        <v>Janeiro/2020 - Versão 4.0 - Revisão 07</v>
      </c>
      <c r="G89" s="27"/>
      <c r="H89" s="130"/>
      <c r="I89" s="122"/>
      <c r="J89" s="123"/>
      <c r="K89" s="1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13"/>
      <c r="D90" s="112" t="str">
        <f>D2</f>
        <v>DIRETORIA EXECUTIVA DE PLANEJAMENTO ORÇAMENTO E GESTÃO DA INFORMAÇÃO</v>
      </c>
      <c r="E90" s="13"/>
      <c r="F90" s="114" t="str">
        <f>F2</f>
        <v>MÊS/ANO COMPETÊNCIA</v>
      </c>
      <c r="G90" s="114" t="str">
        <f>G2</f>
        <v>ANO CONTRATO</v>
      </c>
      <c r="H90" s="130"/>
      <c r="I90" s="122"/>
      <c r="J90" s="123"/>
      <c r="K90" s="1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13"/>
      <c r="D91" s="112" t="str">
        <f>D3</f>
        <v>SECRETARIA  DE ADMINISTRAÇÃO E FINANÇAS</v>
      </c>
      <c r="E91" s="13"/>
      <c r="F91" s="105"/>
      <c r="G91" s="105"/>
      <c r="H91" s="130"/>
      <c r="I91" s="122"/>
      <c r="J91" s="123"/>
      <c r="K91" s="1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5"/>
      <c r="D92" s="111" t="e">
        <f>#REF!</f>
        <v>#REF!</v>
      </c>
      <c r="E92" s="67"/>
      <c r="F92" s="110">
        <f>$F$4</f>
        <v>44531</v>
      </c>
      <c r="G92" s="144">
        <f>IF(G4=0,"",G4)</f>
        <v>5</v>
      </c>
      <c r="H92" s="130"/>
      <c r="I92" s="122"/>
      <c r="J92" s="123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08"/>
      <c r="D93" s="143" t="str">
        <f>D4</f>
        <v>DEMONSTRATIVO DE CONTRATOS SERVIÇOS TERCEIRIZADOS</v>
      </c>
      <c r="E93" s="142"/>
      <c r="F93" s="106"/>
      <c r="G93" s="105"/>
      <c r="H93" s="130"/>
      <c r="I93" s="122"/>
      <c r="J93" s="123"/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104" t="s">
        <v>79</v>
      </c>
      <c r="D94" s="27"/>
      <c r="E94" s="103" t="s">
        <v>78</v>
      </c>
      <c r="F94" s="21"/>
      <c r="G94" s="27"/>
      <c r="H94" s="130"/>
      <c r="I94" s="122"/>
      <c r="J94" s="123"/>
      <c r="K94" s="1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102" t="str">
        <f>IF(C7=0,"",C7)</f>
        <v>HMR - Dra. Mercês Pontes Cunha</v>
      </c>
      <c r="D95" s="27"/>
      <c r="E95" s="141" t="str">
        <f>IF(E7=0,"",E7)</f>
        <v/>
      </c>
      <c r="F95" s="21"/>
      <c r="G95" s="27"/>
      <c r="H95" s="130"/>
      <c r="I95" s="122"/>
      <c r="J95" s="123"/>
      <c r="K95" s="1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20" t="s">
        <v>262</v>
      </c>
      <c r="D96" s="21"/>
      <c r="E96" s="27"/>
      <c r="F96" s="30" t="s">
        <v>10</v>
      </c>
      <c r="G96" s="27"/>
      <c r="H96" s="130"/>
      <c r="I96" s="122"/>
      <c r="J96" s="123"/>
      <c r="K96" s="1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20" t="s">
        <v>261</v>
      </c>
      <c r="D97" s="21"/>
      <c r="E97" s="27"/>
      <c r="F97" s="38">
        <f>F98+F101+F102+F103+F111+F109+F110</f>
        <v>375444.23000000004</v>
      </c>
      <c r="G97" s="27"/>
      <c r="H97" s="130"/>
      <c r="I97" s="122"/>
      <c r="J97" s="123"/>
      <c r="K97" s="1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36" t="s">
        <v>260</v>
      </c>
      <c r="D98" s="21"/>
      <c r="E98" s="27"/>
      <c r="F98" s="135">
        <f>SUM(F99:G100)</f>
        <v>3919.4</v>
      </c>
      <c r="G98" s="27"/>
      <c r="H98" s="130"/>
      <c r="I98" s="122"/>
      <c r="J98" s="123"/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34" t="s">
        <v>259</v>
      </c>
      <c r="B99" s="5" t="s">
        <v>258</v>
      </c>
      <c r="C99" s="133" t="s">
        <v>257</v>
      </c>
      <c r="D99" s="21"/>
      <c r="E99" s="27"/>
      <c r="F99" s="132">
        <f>SUMIF('[1]TCE - ANEXO IV - Preencher'!$D:$D,'CONTÁBIL- FINANCEIRA '!A99,'[1]TCE - ANEXO IV - Preencher'!$N:$N)</f>
        <v>1122.06</v>
      </c>
      <c r="G99" s="27"/>
      <c r="H99" s="40" t="s">
        <v>92</v>
      </c>
      <c r="I99" s="122"/>
      <c r="J99" s="123"/>
      <c r="K99" s="1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34" t="s">
        <v>256</v>
      </c>
      <c r="B100" s="5" t="s">
        <v>255</v>
      </c>
      <c r="C100" s="133" t="s">
        <v>254</v>
      </c>
      <c r="D100" s="21"/>
      <c r="E100" s="27"/>
      <c r="F100" s="132">
        <f>SUMIF('[1]TCE - ANEXO IV - Preencher'!$D:$D,'CONTÁBIL- FINANCEIRA '!A100,'[1]TCE - ANEXO IV - Preencher'!$N:$N)</f>
        <v>2797.34</v>
      </c>
      <c r="G100" s="27"/>
      <c r="H100" s="40" t="s">
        <v>92</v>
      </c>
      <c r="I100" s="122"/>
      <c r="J100" s="123"/>
      <c r="K100" s="1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34" t="s">
        <v>253</v>
      </c>
      <c r="B101" s="5" t="s">
        <v>252</v>
      </c>
      <c r="C101" s="137" t="s">
        <v>251</v>
      </c>
      <c r="D101" s="21"/>
      <c r="E101" s="27"/>
      <c r="F101" s="28">
        <f>SUMIF('[1]TCE - ANEXO IV - Preencher'!$D:$D,'CONTÁBIL- FINANCEIRA '!A101,'[1]TCE - ANEXO IV - Preencher'!$N:$N)</f>
        <v>53984.52</v>
      </c>
      <c r="G101" s="27"/>
      <c r="H101" s="40" t="s">
        <v>92</v>
      </c>
      <c r="I101" s="122"/>
      <c r="J101" s="123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34" t="s">
        <v>250</v>
      </c>
      <c r="B102" s="5" t="s">
        <v>249</v>
      </c>
      <c r="C102" s="137" t="s">
        <v>248</v>
      </c>
      <c r="D102" s="21"/>
      <c r="E102" s="27"/>
      <c r="F102" s="28">
        <f>SUMIF('[1]TCE - ANEXO IV - Preencher'!$D:$D,'CONTÁBIL- FINANCEIRA '!A102,'[1]TCE - ANEXO IV - Preencher'!$N:$N)</f>
        <v>239782.56</v>
      </c>
      <c r="G102" s="27"/>
      <c r="H102" s="40" t="s">
        <v>92</v>
      </c>
      <c r="I102" s="122"/>
      <c r="J102" s="123"/>
      <c r="K102" s="1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20" t="s">
        <v>247</v>
      </c>
      <c r="D103" s="21"/>
      <c r="E103" s="27"/>
      <c r="F103" s="38">
        <f>F104+F105+F106+F107+F108</f>
        <v>75052.66</v>
      </c>
      <c r="G103" s="27"/>
      <c r="H103" s="130"/>
      <c r="I103" s="122"/>
      <c r="J103" s="123"/>
      <c r="K103" s="1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34" t="s">
        <v>246</v>
      </c>
      <c r="B104" s="5" t="s">
        <v>245</v>
      </c>
      <c r="C104" s="133" t="s">
        <v>244</v>
      </c>
      <c r="D104" s="21"/>
      <c r="E104" s="27"/>
      <c r="F104" s="132">
        <f>SUMIF('[1]TCE - ANEXO IV - Preencher'!$D:$D,'CONTÁBIL- FINANCEIRA '!A104,'[1]TCE - ANEXO IV - Preencher'!$N:$N)</f>
        <v>0</v>
      </c>
      <c r="G104" s="27"/>
      <c r="H104" s="40" t="s">
        <v>92</v>
      </c>
      <c r="I104" s="122"/>
      <c r="J104" s="123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34" t="s">
        <v>243</v>
      </c>
      <c r="B105" s="5" t="s">
        <v>242</v>
      </c>
      <c r="C105" s="133" t="s">
        <v>241</v>
      </c>
      <c r="D105" s="21"/>
      <c r="E105" s="27"/>
      <c r="F105" s="132">
        <f>SUMIF('[1]TCE - ANEXO IV - Preencher'!$D:$D,'CONTÁBIL- FINANCEIRA '!A105,'[1]TCE - ANEXO IV - Preencher'!$N:$N)</f>
        <v>0</v>
      </c>
      <c r="G105" s="27"/>
      <c r="H105" s="40" t="s">
        <v>92</v>
      </c>
      <c r="I105" s="122"/>
      <c r="J105" s="123"/>
      <c r="K105" s="1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34" t="s">
        <v>240</v>
      </c>
      <c r="B106" s="5" t="s">
        <v>239</v>
      </c>
      <c r="C106" s="133" t="s">
        <v>238</v>
      </c>
      <c r="D106" s="21"/>
      <c r="E106" s="27"/>
      <c r="F106" s="132">
        <f>SUMIF('[1]TCE - ANEXO IV - Preencher'!$D:$D,'CONTÁBIL- FINANCEIRA '!A106,'[1]TCE - ANEXO IV - Preencher'!$N:$N)</f>
        <v>67922.66</v>
      </c>
      <c r="G106" s="27"/>
      <c r="H106" s="40" t="s">
        <v>92</v>
      </c>
      <c r="I106" s="122"/>
      <c r="J106" s="123"/>
      <c r="K106" s="1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34" t="s">
        <v>237</v>
      </c>
      <c r="B107" s="5" t="s">
        <v>236</v>
      </c>
      <c r="C107" s="133" t="s">
        <v>235</v>
      </c>
      <c r="D107" s="21"/>
      <c r="E107" s="27"/>
      <c r="F107" s="132">
        <f>SUMIF('[1]TCE - ANEXO IV - Preencher'!$D:$D,'CONTÁBIL- FINANCEIRA '!A107,'[1]TCE - ANEXO IV - Preencher'!$N:$N)</f>
        <v>0</v>
      </c>
      <c r="G107" s="27"/>
      <c r="H107" s="40" t="s">
        <v>92</v>
      </c>
      <c r="I107" s="122"/>
      <c r="J107" s="123"/>
      <c r="K107" s="1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34" t="s">
        <v>234</v>
      </c>
      <c r="B108" s="5" t="s">
        <v>208</v>
      </c>
      <c r="C108" s="133" t="s">
        <v>233</v>
      </c>
      <c r="D108" s="21"/>
      <c r="E108" s="27"/>
      <c r="F108" s="132">
        <f>SUMIF('[1]TCE - ANEXO IV - Preencher'!$D:$D,'CONTÁBIL- FINANCEIRA '!A108,'[1]TCE - ANEXO IV - Preencher'!$N:$N)</f>
        <v>7130</v>
      </c>
      <c r="G108" s="27"/>
      <c r="H108" s="40" t="s">
        <v>92</v>
      </c>
      <c r="I108" s="122"/>
      <c r="J108" s="123"/>
      <c r="K108" s="1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34" t="s">
        <v>232</v>
      </c>
      <c r="B109" s="5" t="s">
        <v>231</v>
      </c>
      <c r="C109" s="133" t="s">
        <v>230</v>
      </c>
      <c r="D109" s="21"/>
      <c r="E109" s="27"/>
      <c r="F109" s="132">
        <f>SUMIF('[1]TCE - ANEXO IV - Preencher'!$D:$D,'CONTÁBIL- FINANCEIRA '!A109,'[1]TCE - ANEXO IV - Preencher'!$N:$N)</f>
        <v>0</v>
      </c>
      <c r="G109" s="27"/>
      <c r="H109" s="40" t="s">
        <v>92</v>
      </c>
      <c r="I109" s="122"/>
      <c r="J109" s="123"/>
      <c r="K109" s="1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34" t="s">
        <v>229</v>
      </c>
      <c r="B110" s="5" t="s">
        <v>228</v>
      </c>
      <c r="C110" s="133" t="s">
        <v>227</v>
      </c>
      <c r="D110" s="21"/>
      <c r="E110" s="27"/>
      <c r="F110" s="132">
        <f>SUMIF('[1]TCE - ANEXO IV - Preencher'!$D:$D,'CONTÁBIL- FINANCEIRA '!A110,'[1]TCE - ANEXO IV - Preencher'!$N:$N)</f>
        <v>0</v>
      </c>
      <c r="G110" s="27"/>
      <c r="H110" s="40" t="s">
        <v>92</v>
      </c>
      <c r="I110" s="122"/>
      <c r="J110" s="123"/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36" t="s">
        <v>226</v>
      </c>
      <c r="D111" s="21"/>
      <c r="E111" s="27"/>
      <c r="F111" s="135">
        <f>F112+F113</f>
        <v>2705.09</v>
      </c>
      <c r="G111" s="27"/>
      <c r="H111" s="130"/>
      <c r="I111" s="122"/>
      <c r="J111" s="123"/>
      <c r="K111" s="1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225</v>
      </c>
      <c r="B112" s="5" t="s">
        <v>143</v>
      </c>
      <c r="C112" s="133" t="s">
        <v>224</v>
      </c>
      <c r="D112" s="21"/>
      <c r="E112" s="27"/>
      <c r="F112" s="132">
        <f>SUMIF('[1]TCE - ANEXO IV - Preencher'!$D:$D,'CONTÁBIL- FINANCEIRA '!A112,'[1]TCE - ANEXO IV - Preencher'!$N:$N)</f>
        <v>0</v>
      </c>
      <c r="G112" s="27"/>
      <c r="H112" s="40" t="s">
        <v>92</v>
      </c>
      <c r="I112" s="122"/>
      <c r="J112" s="123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34" t="s">
        <v>223</v>
      </c>
      <c r="B113" s="5" t="s">
        <v>153</v>
      </c>
      <c r="C113" s="133" t="s">
        <v>222</v>
      </c>
      <c r="D113" s="21"/>
      <c r="E113" s="27"/>
      <c r="F113" s="132">
        <f>SUMIF('[1]TCE - ANEXO IV - Preencher'!$D:$D,'CONTÁBIL- FINANCEIRA '!A113,'[1]TCE - ANEXO IV - Preencher'!$N:$N)</f>
        <v>2705.09</v>
      </c>
      <c r="G113" s="27"/>
      <c r="H113" s="40" t="s">
        <v>92</v>
      </c>
      <c r="I113" s="122"/>
      <c r="J113" s="123"/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20" t="s">
        <v>221</v>
      </c>
      <c r="D114" s="21"/>
      <c r="E114" s="27"/>
      <c r="F114" s="38">
        <f>F115+F130+F134</f>
        <v>454853.81999999995</v>
      </c>
      <c r="G114" s="27"/>
      <c r="H114" s="131"/>
      <c r="I114" s="122"/>
      <c r="J114" s="123"/>
      <c r="K114" s="1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20" t="s">
        <v>220</v>
      </c>
      <c r="D115" s="21"/>
      <c r="E115" s="27"/>
      <c r="F115" s="38">
        <f>F116+F123+F127</f>
        <v>278889.24</v>
      </c>
      <c r="G115" s="27"/>
      <c r="H115" s="130"/>
      <c r="I115" s="122"/>
      <c r="J115" s="123"/>
      <c r="K115" s="1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36" t="s">
        <v>219</v>
      </c>
      <c r="D116" s="21"/>
      <c r="E116" s="27"/>
      <c r="F116" s="135">
        <f>SUM(F117:G122)</f>
        <v>241560.44</v>
      </c>
      <c r="G116" s="27"/>
      <c r="H116" s="130"/>
      <c r="I116" s="122"/>
      <c r="J116" s="123"/>
      <c r="K116" s="1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34" t="s">
        <v>218</v>
      </c>
      <c r="B117" s="5" t="s">
        <v>185</v>
      </c>
      <c r="C117" s="137" t="s">
        <v>217</v>
      </c>
      <c r="D117" s="21"/>
      <c r="E117" s="27"/>
      <c r="F117" s="28">
        <f>SUMIF('[1]TCE - ANEXO IV - Preencher'!$D:$D,'CONTÁBIL- FINANCEIRA '!A117,'[1]TCE - ANEXO IV - Preencher'!$N:$N)</f>
        <v>59743.44</v>
      </c>
      <c r="G117" s="27"/>
      <c r="H117" s="40" t="s">
        <v>92</v>
      </c>
      <c r="I117" s="122"/>
      <c r="J117" s="123"/>
      <c r="K117" s="1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34" t="s">
        <v>216</v>
      </c>
      <c r="B118" s="5" t="s">
        <v>162</v>
      </c>
      <c r="C118" s="137" t="s">
        <v>215</v>
      </c>
      <c r="D118" s="21"/>
      <c r="E118" s="27"/>
      <c r="F118" s="28">
        <f>SUMIF('[1]TCE - ANEXO IV - Preencher'!$D:$D,'CONTÁBIL- FINANCEIRA '!A118,'[1]TCE - ANEXO IV - Preencher'!$N:$N)</f>
        <v>0</v>
      </c>
      <c r="G118" s="27"/>
      <c r="H118" s="40" t="s">
        <v>92</v>
      </c>
      <c r="I118" s="122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34" t="s">
        <v>214</v>
      </c>
      <c r="B119" s="5" t="s">
        <v>185</v>
      </c>
      <c r="C119" s="137" t="s">
        <v>213</v>
      </c>
      <c r="D119" s="21"/>
      <c r="E119" s="27"/>
      <c r="F119" s="28">
        <f>SUMIF('[1]TCE - ANEXO IV - Preencher'!$D:$D,'CONTÁBIL- FINANCEIRA '!A119,'[1]TCE - ANEXO IV - Preencher'!$N:$N)</f>
        <v>144824.5</v>
      </c>
      <c r="G119" s="27"/>
      <c r="H119" s="40" t="s">
        <v>92</v>
      </c>
      <c r="I119" s="122"/>
      <c r="J119" s="123"/>
      <c r="K119" s="1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34" t="s">
        <v>212</v>
      </c>
      <c r="B120" s="5" t="s">
        <v>211</v>
      </c>
      <c r="C120" s="137" t="s">
        <v>210</v>
      </c>
      <c r="D120" s="21"/>
      <c r="E120" s="27"/>
      <c r="F120" s="28">
        <f>SUMIF('[1]TCE - ANEXO IV - Preencher'!$D:$D,'CONTÁBIL- FINANCEIRA '!A120,'[1]TCE - ANEXO IV - Preencher'!$N:$N)</f>
        <v>0</v>
      </c>
      <c r="G120" s="27"/>
      <c r="H120" s="40" t="s">
        <v>92</v>
      </c>
      <c r="I120" s="122"/>
      <c r="J120" s="123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34" t="s">
        <v>209</v>
      </c>
      <c r="B121" s="5" t="s">
        <v>208</v>
      </c>
      <c r="C121" s="133" t="s">
        <v>207</v>
      </c>
      <c r="D121" s="21"/>
      <c r="E121" s="27"/>
      <c r="F121" s="28">
        <f>SUMIF('[1]TCE - ANEXO IV - Preencher'!$D:$D,'CONTÁBIL- FINANCEIRA '!A121,'[1]TCE - ANEXO IV - Preencher'!$N:$N)</f>
        <v>36992.5</v>
      </c>
      <c r="G121" s="27"/>
      <c r="H121" s="40" t="s">
        <v>92</v>
      </c>
      <c r="I121" s="122"/>
      <c r="J121" s="123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34" t="s">
        <v>206</v>
      </c>
      <c r="B122" s="5" t="s">
        <v>153</v>
      </c>
      <c r="C122" s="137" t="s">
        <v>205</v>
      </c>
      <c r="D122" s="21"/>
      <c r="E122" s="27"/>
      <c r="F122" s="28">
        <f>SUMIF('[1]TCE - ANEXO IV - Preencher'!$D:$D,'CONTÁBIL- FINANCEIRA '!A122,'[1]TCE - ANEXO IV - Preencher'!$N:$N)</f>
        <v>0</v>
      </c>
      <c r="G122" s="27"/>
      <c r="H122" s="40" t="s">
        <v>92</v>
      </c>
      <c r="I122" s="122"/>
      <c r="J122" s="123"/>
      <c r="K122" s="1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36" t="s">
        <v>204</v>
      </c>
      <c r="D123" s="21"/>
      <c r="E123" s="27"/>
      <c r="F123" s="135">
        <f>SUM(F124:G126)</f>
        <v>37328.800000000003</v>
      </c>
      <c r="G123" s="27"/>
      <c r="H123" s="130"/>
      <c r="I123" s="122"/>
      <c r="J123" s="123"/>
      <c r="K123" s="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34" t="s">
        <v>203</v>
      </c>
      <c r="B124" s="5" t="s">
        <v>188</v>
      </c>
      <c r="C124" s="137" t="s">
        <v>202</v>
      </c>
      <c r="D124" s="21"/>
      <c r="E124" s="27"/>
      <c r="F124" s="28">
        <f>[1]RPA!K2</f>
        <v>24620.760000000002</v>
      </c>
      <c r="G124" s="27"/>
      <c r="H124" s="40" t="s">
        <v>141</v>
      </c>
      <c r="I124" s="122"/>
      <c r="J124" s="123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201</v>
      </c>
      <c r="B125" s="5" t="s">
        <v>149</v>
      </c>
      <c r="C125" s="137" t="s">
        <v>200</v>
      </c>
      <c r="D125" s="21"/>
      <c r="E125" s="27"/>
      <c r="F125" s="28">
        <f>[1]RPA!K3</f>
        <v>11103.210000000001</v>
      </c>
      <c r="G125" s="27"/>
      <c r="H125" s="40" t="s">
        <v>141</v>
      </c>
      <c r="I125" s="122"/>
      <c r="J125" s="123"/>
      <c r="K125" s="1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199</v>
      </c>
      <c r="B126" s="5" t="s">
        <v>188</v>
      </c>
      <c r="C126" s="133" t="s">
        <v>198</v>
      </c>
      <c r="D126" s="21"/>
      <c r="E126" s="27"/>
      <c r="F126" s="132">
        <f>[1]RPA!K4</f>
        <v>1604.83</v>
      </c>
      <c r="G126" s="27"/>
      <c r="H126" s="40" t="s">
        <v>141</v>
      </c>
      <c r="I126" s="122"/>
      <c r="J126" s="123"/>
      <c r="K126" s="1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36" t="s">
        <v>197</v>
      </c>
      <c r="D127" s="21"/>
      <c r="E127" s="27"/>
      <c r="F127" s="135">
        <f>F128+F129</f>
        <v>0</v>
      </c>
      <c r="G127" s="27"/>
      <c r="H127" s="130"/>
      <c r="I127" s="122"/>
      <c r="J127" s="123"/>
      <c r="K127" s="1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34" t="s">
        <v>196</v>
      </c>
      <c r="B128" s="5" t="s">
        <v>185</v>
      </c>
      <c r="C128" s="137" t="s">
        <v>195</v>
      </c>
      <c r="D128" s="21"/>
      <c r="E128" s="27"/>
      <c r="F128" s="28">
        <f>SUMIF('[1]TCE - ANEXO IV - Preencher'!$D:$D,'CONTÁBIL- FINANCEIRA '!A128,'[1]TCE - ANEXO IV - Preencher'!$N:$N)</f>
        <v>0</v>
      </c>
      <c r="G128" s="27"/>
      <c r="H128" s="40" t="s">
        <v>92</v>
      </c>
      <c r="I128" s="122"/>
      <c r="J128" s="123"/>
      <c r="K128" s="1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34" t="s">
        <v>194</v>
      </c>
      <c r="B129" s="5" t="s">
        <v>185</v>
      </c>
      <c r="C129" s="137" t="s">
        <v>193</v>
      </c>
      <c r="D129" s="21"/>
      <c r="E129" s="27"/>
      <c r="F129" s="28">
        <f>SUMIF('[1]TCE - ANEXO IV - Preencher'!$D:$D,'CONTÁBIL- FINANCEIRA '!A129,'[1]TCE - ANEXO IV - Preencher'!$N:$N)</f>
        <v>0</v>
      </c>
      <c r="G129" s="27"/>
      <c r="H129" s="40" t="s">
        <v>92</v>
      </c>
      <c r="I129" s="122"/>
      <c r="J129" s="123"/>
      <c r="K129" s="1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20" t="s">
        <v>192</v>
      </c>
      <c r="D130" s="21"/>
      <c r="E130" s="27"/>
      <c r="F130" s="38">
        <f>SUM(F131:F133)</f>
        <v>0</v>
      </c>
      <c r="G130" s="27"/>
      <c r="H130" s="130"/>
      <c r="I130" s="122"/>
      <c r="J130" s="123"/>
      <c r="K130" s="1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34" t="s">
        <v>191</v>
      </c>
      <c r="B131" s="5" t="s">
        <v>185</v>
      </c>
      <c r="C131" s="137" t="s">
        <v>190</v>
      </c>
      <c r="D131" s="21"/>
      <c r="E131" s="27"/>
      <c r="F131" s="28">
        <f>SUMIF('[1]TCE - ANEXO IV - Preencher'!$D:$D,'CONTÁBIL- FINANCEIRA '!A131,'[1]TCE - ANEXO IV - Preencher'!$N:$N)</f>
        <v>0</v>
      </c>
      <c r="G131" s="27"/>
      <c r="H131" s="40" t="s">
        <v>92</v>
      </c>
      <c r="I131" s="122"/>
      <c r="J131" s="123"/>
      <c r="K131" s="1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189</v>
      </c>
      <c r="B132" s="5" t="s">
        <v>188</v>
      </c>
      <c r="C132" s="137" t="s">
        <v>187</v>
      </c>
      <c r="D132" s="21"/>
      <c r="E132" s="27"/>
      <c r="F132" s="28">
        <f>[1]RPA!K5</f>
        <v>0</v>
      </c>
      <c r="G132" s="27"/>
      <c r="H132" s="40" t="s">
        <v>141</v>
      </c>
      <c r="I132" s="122"/>
      <c r="J132" s="123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34" t="s">
        <v>186</v>
      </c>
      <c r="B133" s="5" t="s">
        <v>185</v>
      </c>
      <c r="C133" s="137" t="s">
        <v>184</v>
      </c>
      <c r="D133" s="21"/>
      <c r="E133" s="27"/>
      <c r="F133" s="28">
        <f>SUMIF('[1]TCE - ANEXO IV - Preencher'!$D:$D,'CONTÁBIL- FINANCEIRA '!A133,'[1]TCE - ANEXO IV - Preencher'!$N:$N)</f>
        <v>0</v>
      </c>
      <c r="G133" s="27"/>
      <c r="H133" s="40" t="s">
        <v>92</v>
      </c>
      <c r="I133" s="122"/>
      <c r="J133" s="123"/>
      <c r="K133" s="1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20" t="s">
        <v>183</v>
      </c>
      <c r="D134" s="21"/>
      <c r="E134" s="27"/>
      <c r="F134" s="38">
        <f>F135+F148</f>
        <v>175964.58</v>
      </c>
      <c r="G134" s="27"/>
      <c r="H134" s="139"/>
      <c r="I134" s="122"/>
      <c r="J134" s="123"/>
      <c r="K134" s="1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36" t="s">
        <v>182</v>
      </c>
      <c r="D135" s="21"/>
      <c r="E135" s="27"/>
      <c r="F135" s="135">
        <f>F136+SUM(F140:F147)</f>
        <v>145311.04999999999</v>
      </c>
      <c r="G135" s="27"/>
      <c r="H135" s="140"/>
      <c r="I135" s="122"/>
      <c r="J135" s="123"/>
      <c r="K135" s="1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36" t="s">
        <v>181</v>
      </c>
      <c r="D136" s="21"/>
      <c r="E136" s="27"/>
      <c r="F136" s="135">
        <f>F137+F138+F139</f>
        <v>35522.89</v>
      </c>
      <c r="G136" s="27"/>
      <c r="H136" s="139"/>
      <c r="I136" s="122"/>
      <c r="J136" s="123"/>
      <c r="K136" s="1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34" t="s">
        <v>180</v>
      </c>
      <c r="B137" s="5" t="s">
        <v>175</v>
      </c>
      <c r="C137" s="137" t="s">
        <v>179</v>
      </c>
      <c r="D137" s="21"/>
      <c r="E137" s="27"/>
      <c r="F137" s="28">
        <f>SUMIF('[1]TCE - ANEXO IV - Preencher'!$D:$D,'CONTÁBIL- FINANCEIRA '!A137,'[1]TCE - ANEXO IV - Preencher'!$N:$N)</f>
        <v>35522.89</v>
      </c>
      <c r="G137" s="27"/>
      <c r="H137" s="40" t="s">
        <v>92</v>
      </c>
      <c r="I137" s="122"/>
      <c r="J137" s="123"/>
      <c r="K137" s="1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34" t="s">
        <v>178</v>
      </c>
      <c r="B138" s="5" t="s">
        <v>175</v>
      </c>
      <c r="C138" s="133" t="s">
        <v>177</v>
      </c>
      <c r="D138" s="21"/>
      <c r="E138" s="27"/>
      <c r="F138" s="132">
        <f>SUMIF('[1]TCE - ANEXO IV - Preencher'!$D:$D,'CONTÁBIL- FINANCEIRA '!A138,'[1]TCE - ANEXO IV - Preencher'!$N:$N)</f>
        <v>0</v>
      </c>
      <c r="G138" s="27"/>
      <c r="H138" s="40" t="s">
        <v>92</v>
      </c>
      <c r="I138" s="122"/>
      <c r="J138" s="123"/>
      <c r="K138" s="1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34" t="s">
        <v>176</v>
      </c>
      <c r="B139" s="5" t="s">
        <v>175</v>
      </c>
      <c r="C139" s="133" t="s">
        <v>174</v>
      </c>
      <c r="D139" s="21"/>
      <c r="E139" s="27"/>
      <c r="F139" s="132">
        <f>SUMIF('[1]TCE - ANEXO IV - Preencher'!$D:$D,'CONTÁBIL- FINANCEIRA '!A139,'[1]TCE - ANEXO IV - Preencher'!$N:$N)</f>
        <v>0</v>
      </c>
      <c r="G139" s="27"/>
      <c r="H139" s="40" t="s">
        <v>92</v>
      </c>
      <c r="I139" s="122"/>
      <c r="J139" s="123"/>
      <c r="K139" s="1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34" t="s">
        <v>173</v>
      </c>
      <c r="B140" s="5" t="s">
        <v>159</v>
      </c>
      <c r="C140" s="137" t="s">
        <v>172</v>
      </c>
      <c r="D140" s="21"/>
      <c r="E140" s="27"/>
      <c r="F140" s="28">
        <f>SUMIF('[1]TCE - ANEXO IV - Preencher'!$D:$D,'CONTÁBIL- FINANCEIRA '!A140,'[1]TCE - ANEXO IV - Preencher'!$N:$N)</f>
        <v>8987.58</v>
      </c>
      <c r="G140" s="27"/>
      <c r="H140" s="40" t="s">
        <v>92</v>
      </c>
      <c r="I140" s="122"/>
      <c r="J140" s="123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34" t="s">
        <v>171</v>
      </c>
      <c r="B141" s="5" t="s">
        <v>170</v>
      </c>
      <c r="C141" s="137" t="s">
        <v>169</v>
      </c>
      <c r="D141" s="21"/>
      <c r="E141" s="27"/>
      <c r="F141" s="28">
        <f>SUMIF('[1]TCE - ANEXO IV - Preencher'!$D:$D,'CONTÁBIL- FINANCEIRA '!A141,'[1]TCE - ANEXO IV - Preencher'!$N:$N)</f>
        <v>47273.83</v>
      </c>
      <c r="G141" s="27"/>
      <c r="H141" s="40" t="s">
        <v>92</v>
      </c>
      <c r="I141" s="122"/>
      <c r="J141" s="123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34" t="s">
        <v>168</v>
      </c>
      <c r="B142" s="5" t="s">
        <v>167</v>
      </c>
      <c r="C142" s="138" t="s">
        <v>166</v>
      </c>
      <c r="D142" s="21"/>
      <c r="E142" s="27"/>
      <c r="F142" s="28">
        <f>SUMIF('[1]TCE - ANEXO IV - Preencher'!$D:$D,'CONTÁBIL- FINANCEIRA '!A142,'[1]TCE - ANEXO IV - Preencher'!$N:$N)</f>
        <v>0</v>
      </c>
      <c r="G142" s="27"/>
      <c r="H142" s="40" t="s">
        <v>92</v>
      </c>
      <c r="I142" s="122"/>
      <c r="J142" s="123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34" t="s">
        <v>165</v>
      </c>
      <c r="B143" s="5" t="s">
        <v>153</v>
      </c>
      <c r="C143" s="137" t="s">
        <v>164</v>
      </c>
      <c r="D143" s="21"/>
      <c r="E143" s="27"/>
      <c r="F143" s="28">
        <f>SUMIF('[1]TCE - ANEXO IV - Preencher'!$D:$D,'CONTÁBIL- FINANCEIRA '!A143,'[1]TCE - ANEXO IV - Preencher'!$N:$N)</f>
        <v>8524.25</v>
      </c>
      <c r="G143" s="27"/>
      <c r="H143" s="40" t="s">
        <v>92</v>
      </c>
      <c r="I143" s="122"/>
      <c r="J143" s="123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34" t="s">
        <v>163</v>
      </c>
      <c r="B144" s="5" t="s">
        <v>162</v>
      </c>
      <c r="C144" s="133" t="s">
        <v>161</v>
      </c>
      <c r="D144" s="21"/>
      <c r="E144" s="27"/>
      <c r="F144" s="132">
        <f>SUMIF('[1]TCE - ANEXO IV - Preencher'!$D:$D,'CONTÁBIL- FINANCEIRA '!A144,'[1]TCE - ANEXO IV - Preencher'!$N:$N)</f>
        <v>23278.57</v>
      </c>
      <c r="G144" s="27"/>
      <c r="H144" s="40" t="s">
        <v>92</v>
      </c>
      <c r="I144" s="122"/>
      <c r="J144" s="123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34" t="s">
        <v>160</v>
      </c>
      <c r="B145" s="5" t="s">
        <v>159</v>
      </c>
      <c r="C145" s="133" t="s">
        <v>158</v>
      </c>
      <c r="D145" s="21"/>
      <c r="E145" s="27"/>
      <c r="F145" s="132">
        <f>SUMIF('[1]TCE - ANEXO IV - Preencher'!$D:$D,'CONTÁBIL- FINANCEIRA '!A145,'[1]TCE - ANEXO IV - Preencher'!$N:$N)</f>
        <v>1845</v>
      </c>
      <c r="G145" s="27"/>
      <c r="H145" s="40" t="s">
        <v>92</v>
      </c>
      <c r="I145" s="122"/>
      <c r="J145" s="123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34" t="s">
        <v>157</v>
      </c>
      <c r="B146" s="5" t="s">
        <v>156</v>
      </c>
      <c r="C146" s="137" t="s">
        <v>155</v>
      </c>
      <c r="D146" s="21"/>
      <c r="E146" s="27"/>
      <c r="F146" s="28">
        <f>SUMIF('[1]TCE - ANEXO IV - Preencher'!$D:$D,'CONTÁBIL- FINANCEIRA '!A146,'[1]TCE - ANEXO IV - Preencher'!$N:$N)</f>
        <v>0</v>
      </c>
      <c r="G146" s="27"/>
      <c r="H146" s="40" t="s">
        <v>92</v>
      </c>
      <c r="I146" s="122"/>
      <c r="J146" s="123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34" t="s">
        <v>154</v>
      </c>
      <c r="B147" s="5" t="s">
        <v>153</v>
      </c>
      <c r="C147" s="137" t="s">
        <v>152</v>
      </c>
      <c r="D147" s="21"/>
      <c r="E147" s="27"/>
      <c r="F147" s="28">
        <f>SUMIF('[1]TCE - ANEXO IV - Preencher'!$D:$D,'CONTÁBIL- FINANCEIRA '!A147,'[1]TCE - ANEXO IV - Preencher'!$N:$N)</f>
        <v>19878.93</v>
      </c>
      <c r="G147" s="27"/>
      <c r="H147" s="40" t="s">
        <v>92</v>
      </c>
      <c r="I147" s="122"/>
      <c r="J147" s="123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20" t="s">
        <v>151</v>
      </c>
      <c r="D148" s="21"/>
      <c r="E148" s="27"/>
      <c r="F148" s="38">
        <f>SUM(F149:G151)</f>
        <v>30653.530000000002</v>
      </c>
      <c r="G148" s="27"/>
      <c r="H148" s="40"/>
      <c r="I148" s="122"/>
      <c r="J148" s="123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150</v>
      </c>
      <c r="B149" s="5" t="s">
        <v>149</v>
      </c>
      <c r="C149" s="133" t="s">
        <v>148</v>
      </c>
      <c r="D149" s="21"/>
      <c r="E149" s="27"/>
      <c r="F149" s="132">
        <f>[1]RPA!K6</f>
        <v>4224.87</v>
      </c>
      <c r="G149" s="27"/>
      <c r="H149" s="40" t="s">
        <v>141</v>
      </c>
      <c r="I149" s="122"/>
      <c r="J149" s="123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147</v>
      </c>
      <c r="B150" s="5" t="s">
        <v>146</v>
      </c>
      <c r="C150" s="133" t="s">
        <v>145</v>
      </c>
      <c r="D150" s="21"/>
      <c r="E150" s="27"/>
      <c r="F150" s="132">
        <f>[1]RPA!K7</f>
        <v>26428.660000000003</v>
      </c>
      <c r="G150" s="27"/>
      <c r="H150" s="40" t="s">
        <v>141</v>
      </c>
      <c r="I150" s="122"/>
      <c r="J150" s="123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144</v>
      </c>
      <c r="B151" s="5" t="s">
        <v>143</v>
      </c>
      <c r="C151" s="133" t="s">
        <v>142</v>
      </c>
      <c r="D151" s="21"/>
      <c r="E151" s="27"/>
      <c r="F151" s="132">
        <f>[1]RPA!K8</f>
        <v>0</v>
      </c>
      <c r="G151" s="27"/>
      <c r="H151" s="40" t="s">
        <v>141</v>
      </c>
      <c r="I151" s="122"/>
      <c r="J151" s="123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20" t="s">
        <v>140</v>
      </c>
      <c r="D152" s="21"/>
      <c r="E152" s="27"/>
      <c r="F152" s="38">
        <f>F153+F160</f>
        <v>122243.15000000001</v>
      </c>
      <c r="G152" s="27"/>
      <c r="H152" s="130"/>
      <c r="I152" s="122"/>
      <c r="J152" s="123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20" t="s">
        <v>139</v>
      </c>
      <c r="D153" s="21"/>
      <c r="E153" s="27"/>
      <c r="F153" s="38">
        <f>F154+F158+F159</f>
        <v>0</v>
      </c>
      <c r="G153" s="27"/>
      <c r="H153" s="130"/>
      <c r="I153" s="122"/>
      <c r="J153" s="123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36" t="s">
        <v>138</v>
      </c>
      <c r="D154" s="21"/>
      <c r="E154" s="27"/>
      <c r="F154" s="135">
        <f>SUM(F155:G157)</f>
        <v>0</v>
      </c>
      <c r="G154" s="27"/>
      <c r="H154" s="130"/>
      <c r="I154" s="122"/>
      <c r="J154" s="123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137</v>
      </c>
      <c r="B155" s="5" t="s">
        <v>132</v>
      </c>
      <c r="C155" s="133" t="s">
        <v>136</v>
      </c>
      <c r="D155" s="21"/>
      <c r="E155" s="27"/>
      <c r="F155" s="132">
        <f>SUMIF('[1]TCE - ANEXO IV - Preencher'!$D:$D,'CONTÁBIL- FINANCEIRA '!A155,'[1]TCE - ANEXO IV - Preencher'!$N:$N)</f>
        <v>0</v>
      </c>
      <c r="G155" s="27"/>
      <c r="H155" s="40" t="s">
        <v>92</v>
      </c>
      <c r="I155" s="122"/>
      <c r="J155" s="123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135</v>
      </c>
      <c r="B156" s="5" t="s">
        <v>132</v>
      </c>
      <c r="C156" s="133" t="s">
        <v>134</v>
      </c>
      <c r="D156" s="21"/>
      <c r="E156" s="27"/>
      <c r="F156" s="132">
        <f>SUMIF('[1]TCE - ANEXO IV - Preencher'!$D:$D,'CONTÁBIL- FINANCEIRA '!A156,'[1]TCE - ANEXO IV - Preencher'!$N:$N)</f>
        <v>0</v>
      </c>
      <c r="G156" s="27"/>
      <c r="H156" s="40" t="s">
        <v>92</v>
      </c>
      <c r="I156" s="122"/>
      <c r="J156" s="123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133</v>
      </c>
      <c r="B157" s="5" t="s">
        <v>132</v>
      </c>
      <c r="C157" s="133" t="s">
        <v>131</v>
      </c>
      <c r="D157" s="21"/>
      <c r="E157" s="27"/>
      <c r="F157" s="132">
        <f>SUMIF('[1]TCE - ANEXO IV - Preencher'!$D:$D,'CONTÁBIL- FINANCEIRA '!A157,'[1]TCE - ANEXO IV - Preencher'!$N:$N)</f>
        <v>0</v>
      </c>
      <c r="G157" s="27"/>
      <c r="H157" s="40" t="s">
        <v>92</v>
      </c>
      <c r="I157" s="122"/>
      <c r="J157" s="123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130</v>
      </c>
      <c r="B158" s="5" t="s">
        <v>129</v>
      </c>
      <c r="C158" s="133" t="s">
        <v>128</v>
      </c>
      <c r="D158" s="21"/>
      <c r="E158" s="27"/>
      <c r="F158" s="132">
        <f>SUMIF('[1]TCE - ANEXO IV - Preencher'!$D:$D,'CONTÁBIL- FINANCEIRA '!A158,'[1]TCE - ANEXO IV - Preencher'!$N:$N)</f>
        <v>0</v>
      </c>
      <c r="G158" s="27"/>
      <c r="H158" s="40" t="s">
        <v>92</v>
      </c>
      <c r="I158" s="122"/>
      <c r="J158" s="123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127</v>
      </c>
      <c r="B159" s="5" t="s">
        <v>126</v>
      </c>
      <c r="C159" s="133" t="s">
        <v>125</v>
      </c>
      <c r="D159" s="21"/>
      <c r="E159" s="27"/>
      <c r="F159" s="132">
        <f>SUMIF('[1]TCE - ANEXO IV - Preencher'!$D:$D,'CONTÁBIL- FINANCEIRA '!A159,'[1]TCE - ANEXO IV - Preencher'!$N:$N)</f>
        <v>0</v>
      </c>
      <c r="G159" s="27"/>
      <c r="H159" s="40" t="s">
        <v>92</v>
      </c>
      <c r="I159" s="122"/>
      <c r="J159" s="123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20" t="s">
        <v>124</v>
      </c>
      <c r="D160" s="21"/>
      <c r="E160" s="27"/>
      <c r="F160" s="38">
        <f>F161+F166+F167+F168</f>
        <v>122243.15000000001</v>
      </c>
      <c r="G160" s="27"/>
      <c r="H160" s="130"/>
      <c r="I160" s="122"/>
      <c r="J160" s="123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36" t="s">
        <v>123</v>
      </c>
      <c r="D161" s="21"/>
      <c r="E161" s="27"/>
      <c r="F161" s="135">
        <f>SUM(F162:G165)</f>
        <v>108536.15000000001</v>
      </c>
      <c r="G161" s="27"/>
      <c r="H161" s="130"/>
      <c r="I161" s="122"/>
      <c r="J161" s="123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34" t="s">
        <v>122</v>
      </c>
      <c r="B162" s="5" t="s">
        <v>115</v>
      </c>
      <c r="C162" s="133" t="s">
        <v>121</v>
      </c>
      <c r="D162" s="21"/>
      <c r="E162" s="27"/>
      <c r="F162" s="132">
        <f>SUMIF('[1]TCE - ANEXO IV - Preencher'!$D:$D,'CONTÁBIL- FINANCEIRA '!A162,'[1]TCE - ANEXO IV - Preencher'!$N:$N)</f>
        <v>76902.570000000007</v>
      </c>
      <c r="G162" s="27"/>
      <c r="H162" s="40" t="s">
        <v>92</v>
      </c>
      <c r="I162" s="122"/>
      <c r="J162" s="123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34" t="s">
        <v>120</v>
      </c>
      <c r="B163" s="5" t="s">
        <v>115</v>
      </c>
      <c r="C163" s="133" t="s">
        <v>119</v>
      </c>
      <c r="D163" s="21"/>
      <c r="E163" s="27"/>
      <c r="F163" s="132">
        <f>SUMIF('[1]TCE - ANEXO IV - Preencher'!$D:$D,'CONTÁBIL- FINANCEIRA '!A163,'[1]TCE - ANEXO IV - Preencher'!$N:$N)</f>
        <v>2482.25</v>
      </c>
      <c r="G163" s="27"/>
      <c r="H163" s="40" t="s">
        <v>92</v>
      </c>
      <c r="I163" s="122"/>
      <c r="J163" s="123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34" t="s">
        <v>118</v>
      </c>
      <c r="B164" s="5" t="s">
        <v>115</v>
      </c>
      <c r="C164" s="133" t="s">
        <v>117</v>
      </c>
      <c r="D164" s="21"/>
      <c r="E164" s="27"/>
      <c r="F164" s="132">
        <f>SUMIF('[1]TCE - ANEXO IV - Preencher'!$D:$D,'CONTÁBIL- FINANCEIRA '!A164,'[1]TCE - ANEXO IV - Preencher'!$N:$N)</f>
        <v>13056</v>
      </c>
      <c r="G164" s="27"/>
      <c r="H164" s="40" t="s">
        <v>92</v>
      </c>
      <c r="I164" s="122"/>
      <c r="J164" s="123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34" t="s">
        <v>116</v>
      </c>
      <c r="B165" s="5" t="s">
        <v>115</v>
      </c>
      <c r="C165" s="133" t="s">
        <v>114</v>
      </c>
      <c r="D165" s="21"/>
      <c r="E165" s="27"/>
      <c r="F165" s="132">
        <f>SUMIF('[1]TCE - ANEXO IV - Preencher'!$D:$D,'CONTÁBIL- FINANCEIRA '!A165,'[1]TCE - ANEXO IV - Preencher'!$N:$N)</f>
        <v>16095.33</v>
      </c>
      <c r="G165" s="27"/>
      <c r="H165" s="40" t="s">
        <v>92</v>
      </c>
      <c r="I165" s="122"/>
      <c r="J165" s="123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34" t="s">
        <v>113</v>
      </c>
      <c r="B166" s="5" t="s">
        <v>112</v>
      </c>
      <c r="C166" s="133" t="s">
        <v>111</v>
      </c>
      <c r="D166" s="21"/>
      <c r="E166" s="27"/>
      <c r="F166" s="132">
        <f>SUMIF('[1]TCE - ANEXO IV - Preencher'!$D:$D,'CONTÁBIL- FINANCEIRA '!A166,'[1]TCE - ANEXO IV - Preencher'!$N:$N)</f>
        <v>13707</v>
      </c>
      <c r="G166" s="27"/>
      <c r="H166" s="40" t="s">
        <v>92</v>
      </c>
      <c r="I166" s="122"/>
      <c r="J166" s="123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34" t="s">
        <v>110</v>
      </c>
      <c r="B167" s="5" t="s">
        <v>109</v>
      </c>
      <c r="C167" s="133" t="s">
        <v>108</v>
      </c>
      <c r="D167" s="21"/>
      <c r="E167" s="27"/>
      <c r="F167" s="132">
        <f>SUMIF('[1]TCE - ANEXO IV - Preencher'!$D:$D,'CONTÁBIL- FINANCEIRA '!A167,'[1]TCE - ANEXO IV - Preencher'!$N:$N)</f>
        <v>0</v>
      </c>
      <c r="G167" s="27"/>
      <c r="H167" s="40" t="s">
        <v>92</v>
      </c>
      <c r="I167" s="122"/>
      <c r="J167" s="123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34" t="s">
        <v>107</v>
      </c>
      <c r="B168" s="5" t="s">
        <v>106</v>
      </c>
      <c r="C168" s="133" t="s">
        <v>105</v>
      </c>
      <c r="D168" s="21"/>
      <c r="E168" s="27"/>
      <c r="F168" s="132">
        <f>SUMIF('[1]TCE - ANEXO IV - Preencher'!$D:$D,'CONTÁBIL- FINANCEIRA '!A168,'[1]TCE - ANEXO IV - Preencher'!$N:$N)</f>
        <v>0</v>
      </c>
      <c r="G168" s="27"/>
      <c r="H168" s="40" t="s">
        <v>92</v>
      </c>
      <c r="I168" s="122"/>
      <c r="J168" s="123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20" t="s">
        <v>104</v>
      </c>
      <c r="D169" s="21"/>
      <c r="E169" s="27"/>
      <c r="F169" s="38">
        <f>SUM(F170:G173)</f>
        <v>0</v>
      </c>
      <c r="G169" s="27"/>
      <c r="H169" s="130"/>
      <c r="I169" s="122"/>
      <c r="J169" s="123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103</v>
      </c>
      <c r="B170" s="5">
        <v>6</v>
      </c>
      <c r="C170" s="43" t="s">
        <v>102</v>
      </c>
      <c r="D170" s="21"/>
      <c r="E170" s="27"/>
      <c r="F170" s="56">
        <v>0</v>
      </c>
      <c r="G170" s="19"/>
      <c r="H170" s="40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101</v>
      </c>
      <c r="B171" s="5">
        <v>6</v>
      </c>
      <c r="C171" s="43" t="s">
        <v>100</v>
      </c>
      <c r="D171" s="21"/>
      <c r="E171" s="27"/>
      <c r="F171" s="56">
        <v>0</v>
      </c>
      <c r="G171" s="19"/>
      <c r="H171" s="40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99</v>
      </c>
      <c r="B172" s="5">
        <v>7</v>
      </c>
      <c r="C172" s="43" t="s">
        <v>98</v>
      </c>
      <c r="D172" s="21"/>
      <c r="E172" s="27"/>
      <c r="F172" s="28">
        <f>SUMIF('[1]TCE - ANEXO IV - Preencher'!$D:$D,'CONTÁBIL- FINANCEIRA '!A172,'[1]TCE - ANEXO IV - Preencher'!$N:$N)</f>
        <v>0</v>
      </c>
      <c r="G172" s="27"/>
      <c r="H172" s="40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97</v>
      </c>
      <c r="B173" s="5">
        <v>6</v>
      </c>
      <c r="C173" s="43" t="s">
        <v>96</v>
      </c>
      <c r="D173" s="21"/>
      <c r="E173" s="27"/>
      <c r="F173" s="56">
        <v>0</v>
      </c>
      <c r="G173" s="19"/>
      <c r="H173" s="40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20" t="s">
        <v>94</v>
      </c>
      <c r="D174" s="21"/>
      <c r="E174" s="27"/>
      <c r="F174" s="38">
        <f>F272</f>
        <v>0</v>
      </c>
      <c r="G174" s="27"/>
      <c r="H174" s="40"/>
      <c r="I174" s="1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20" t="s">
        <v>13</v>
      </c>
      <c r="D175" s="21"/>
      <c r="E175" s="27"/>
      <c r="F175" s="38">
        <f>F285</f>
        <v>0</v>
      </c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93</v>
      </c>
      <c r="B176" s="5"/>
      <c r="C176" s="120" t="s">
        <v>93</v>
      </c>
      <c r="D176" s="21"/>
      <c r="E176" s="27"/>
      <c r="F176" s="38">
        <f>'[1]TCE - ANEXO IV - Preencher'!Q102</f>
        <v>11353.33</v>
      </c>
      <c r="G176" s="27"/>
      <c r="H176" s="40" t="s">
        <v>92</v>
      </c>
      <c r="I176" s="122"/>
      <c r="J176" s="123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7" t="s">
        <v>91</v>
      </c>
      <c r="D177" s="21"/>
      <c r="E177" s="27"/>
      <c r="F177" s="126">
        <f>F28+F52+F61+F78+F97+F114+F152+F169+F174+F175+F176</f>
        <v>9355934.6474000011</v>
      </c>
      <c r="G177" s="27"/>
      <c r="H177" s="131"/>
      <c r="I177" s="122"/>
      <c r="J177" s="123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7" t="s">
        <v>90</v>
      </c>
      <c r="D178" s="21"/>
      <c r="E178" s="27"/>
      <c r="F178" s="126">
        <f>F25-F177</f>
        <v>1583095.3626000006</v>
      </c>
      <c r="G178" s="27"/>
      <c r="H178" s="130"/>
      <c r="I178" s="16"/>
      <c r="J178" s="123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20" t="s">
        <v>89</v>
      </c>
      <c r="D179" s="21"/>
      <c r="E179" s="27"/>
      <c r="F179" s="129">
        <f>F262-F263-F264-F265</f>
        <v>-2646941.12</v>
      </c>
      <c r="G179" s="19"/>
      <c r="H179" s="124"/>
      <c r="I179" s="128"/>
      <c r="J179" s="123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7" t="s">
        <v>88</v>
      </c>
      <c r="D180" s="21"/>
      <c r="E180" s="27"/>
      <c r="F180" s="126">
        <f>F177+F179</f>
        <v>6708993.527400001</v>
      </c>
      <c r="G180" s="27"/>
      <c r="H180" s="124"/>
      <c r="I180" s="124"/>
      <c r="J180" s="123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7" t="s">
        <v>87</v>
      </c>
      <c r="D181" s="21"/>
      <c r="E181" s="27"/>
      <c r="F181" s="126">
        <f>F178-F179</f>
        <v>4230036.4826000007</v>
      </c>
      <c r="G181" s="27"/>
      <c r="H181" s="125"/>
      <c r="I181" s="124"/>
      <c r="J181" s="123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21" t="s">
        <v>86</v>
      </c>
      <c r="D182" s="21"/>
      <c r="E182" s="27"/>
      <c r="F182" s="28">
        <f>'[1]RELAÇÃO DESPESA PAGA'!S15</f>
        <v>0</v>
      </c>
      <c r="G182" s="27"/>
      <c r="H182" s="40" t="s">
        <v>15</v>
      </c>
      <c r="I182" s="122"/>
      <c r="J182" s="122"/>
      <c r="K182" s="1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21" t="s">
        <v>85</v>
      </c>
      <c r="D183" s="21"/>
      <c r="E183" s="27"/>
      <c r="F183" s="56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20" t="s">
        <v>84</v>
      </c>
      <c r="D184" s="21"/>
      <c r="E184" s="27"/>
      <c r="F184" s="119">
        <f>[1]Turnover!C17</f>
        <v>2.0673813169984685</v>
      </c>
      <c r="G184" s="27"/>
      <c r="H184" s="40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18" t="s">
        <v>82</v>
      </c>
      <c r="D185" s="25"/>
      <c r="E185" s="25"/>
      <c r="F185" s="25"/>
      <c r="G185" s="23"/>
      <c r="H185" s="100"/>
      <c r="I185" s="33"/>
      <c r="J185" s="33"/>
      <c r="K185" s="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6"/>
      <c r="H186" s="100"/>
      <c r="I186" s="33"/>
      <c r="J186" s="33"/>
      <c r="K186" s="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3"/>
      <c r="J187" s="33"/>
      <c r="K187" s="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3"/>
      <c r="J188" s="33"/>
      <c r="K188" s="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7"/>
      <c r="D189" s="116" t="str">
        <f>D1</f>
        <v>DIRETORIA EXECUTIVA DE REGULAÇÃO MÉDIA E ALTA COMPLEXIDADE</v>
      </c>
      <c r="E189" s="23"/>
      <c r="F189" s="115" t="str">
        <f>F1</f>
        <v>Janeiro/2020 - Versão 4.0 - Revisão 07</v>
      </c>
      <c r="G189" s="27"/>
      <c r="H189" s="100"/>
      <c r="I189" s="33"/>
      <c r="J189" s="33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13"/>
      <c r="D190" s="112" t="str">
        <f>D2</f>
        <v>DIRETORIA EXECUTIVA DE PLANEJAMENTO ORÇAMENTO E GESTÃO DA INFORMAÇÃO</v>
      </c>
      <c r="E190" s="13"/>
      <c r="F190" s="114" t="str">
        <f>F2</f>
        <v>MÊS/ANO COMPETÊNCIA</v>
      </c>
      <c r="G190" s="114" t="str">
        <f>G2</f>
        <v>ANO CONTRATO</v>
      </c>
      <c r="H190" s="100"/>
      <c r="I190" s="33"/>
      <c r="J190" s="33"/>
      <c r="K190" s="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13"/>
      <c r="D191" s="112" t="str">
        <f>D3</f>
        <v>SECRETARIA  DE ADMINISTRAÇÃO E FINANÇAS</v>
      </c>
      <c r="E191" s="13"/>
      <c r="F191" s="105"/>
      <c r="G191" s="105"/>
      <c r="H191" s="100"/>
      <c r="I191" s="33"/>
      <c r="J191" s="33"/>
      <c r="K191" s="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5"/>
      <c r="D192" s="111" t="e">
        <f>#REF!</f>
        <v>#REF!</v>
      </c>
      <c r="E192" s="67"/>
      <c r="F192" s="110">
        <f>$F$4</f>
        <v>44531</v>
      </c>
      <c r="G192" s="109">
        <f>IF(G4=0,"",G4)</f>
        <v>5</v>
      </c>
      <c r="H192" s="100"/>
      <c r="I192" s="33"/>
      <c r="J192" s="33"/>
      <c r="K192" s="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08"/>
      <c r="D193" s="107" t="s">
        <v>80</v>
      </c>
      <c r="E193" s="49"/>
      <c r="F193" s="106"/>
      <c r="G193" s="105"/>
      <c r="H193" s="100"/>
      <c r="I193" s="33"/>
      <c r="J193" s="33"/>
      <c r="K193" s="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104" t="s">
        <v>79</v>
      </c>
      <c r="D194" s="27"/>
      <c r="E194" s="103" t="s">
        <v>78</v>
      </c>
      <c r="F194" s="21"/>
      <c r="G194" s="27"/>
      <c r="H194" s="100"/>
      <c r="I194" s="33"/>
      <c r="J194" s="33"/>
      <c r="K194" s="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102" t="str">
        <f>IF(C7=0,"",C7)</f>
        <v>HMR - Dra. Mercês Pontes Cunha</v>
      </c>
      <c r="D195" s="27"/>
      <c r="E195" s="101" t="str">
        <f>IF(E7=0,"",E7)</f>
        <v/>
      </c>
      <c r="F195" s="21"/>
      <c r="G195" s="27"/>
      <c r="H195" s="100"/>
      <c r="I195" s="33"/>
      <c r="J195" s="33"/>
      <c r="K195" s="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98"/>
      <c r="E197" s="67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1" t="s">
        <v>11</v>
      </c>
      <c r="D199" s="21"/>
      <c r="E199" s="27"/>
      <c r="F199" s="30" t="s">
        <v>10</v>
      </c>
      <c r="G199" s="27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73" t="s">
        <v>33</v>
      </c>
      <c r="D200" s="21"/>
      <c r="E200" s="27"/>
      <c r="F200" s="56"/>
      <c r="G200" s="19"/>
      <c r="H200" s="40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73" t="s">
        <v>74</v>
      </c>
      <c r="D201" s="21"/>
      <c r="E201" s="27"/>
      <c r="F201" s="56"/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73" t="s">
        <v>73</v>
      </c>
      <c r="D202" s="21"/>
      <c r="E202" s="27"/>
      <c r="F202" s="56"/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9" t="s">
        <v>72</v>
      </c>
      <c r="D203" s="21"/>
      <c r="E203" s="27"/>
      <c r="F203" s="38">
        <f>F200-F201+F202</f>
        <v>0</v>
      </c>
      <c r="G203" s="27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4"/>
      <c r="D204" s="53"/>
      <c r="E204" s="53"/>
      <c r="F204" s="52"/>
      <c r="G204" s="74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4" t="s">
        <v>75</v>
      </c>
      <c r="D205" s="53"/>
      <c r="E205" s="53"/>
      <c r="F205" s="52"/>
      <c r="G205" s="74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1" t="s">
        <v>11</v>
      </c>
      <c r="D206" s="21"/>
      <c r="E206" s="27"/>
      <c r="F206" s="30" t="s">
        <v>10</v>
      </c>
      <c r="G206" s="27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73" t="s">
        <v>33</v>
      </c>
      <c r="D207" s="21"/>
      <c r="E207" s="27"/>
      <c r="F207" s="56">
        <v>20339.82</v>
      </c>
      <c r="G207" s="19"/>
      <c r="H207" s="40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73" t="s">
        <v>74</v>
      </c>
      <c r="D208" s="21"/>
      <c r="E208" s="27"/>
      <c r="F208" s="28">
        <f>'[1]RELAÇÃO DESPESA PAGA'!$O$2</f>
        <v>16345931.020000001</v>
      </c>
      <c r="G208" s="27"/>
      <c r="H208" s="40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73" t="s">
        <v>73</v>
      </c>
      <c r="D209" s="21"/>
      <c r="E209" s="27"/>
      <c r="F209" s="56">
        <v>16345635.02</v>
      </c>
      <c r="G209" s="19"/>
      <c r="H209" s="61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9" t="s">
        <v>72</v>
      </c>
      <c r="D210" s="21"/>
      <c r="E210" s="27"/>
      <c r="F210" s="38">
        <f>F207-F208+F209</f>
        <v>20043.819999998435</v>
      </c>
      <c r="G210" s="27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4"/>
      <c r="D211" s="53"/>
      <c r="E211" s="53"/>
      <c r="F211" s="52"/>
      <c r="G211" s="74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5"/>
      <c r="D212" s="94"/>
      <c r="E212" s="94"/>
      <c r="F212" s="90"/>
      <c r="G212" s="89"/>
      <c r="H212" s="76"/>
      <c r="I212" s="75"/>
      <c r="J212" s="75"/>
      <c r="K212" s="7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4" t="s">
        <v>71</v>
      </c>
      <c r="D213" s="53"/>
      <c r="E213" s="53"/>
      <c r="F213" s="52"/>
      <c r="G213" s="74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1" t="s">
        <v>11</v>
      </c>
      <c r="D214" s="21"/>
      <c r="E214" s="27"/>
      <c r="F214" s="30" t="s">
        <v>10</v>
      </c>
      <c r="G214" s="27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73" t="s">
        <v>33</v>
      </c>
      <c r="D215" s="21"/>
      <c r="E215" s="27"/>
      <c r="F215" s="56">
        <v>4200.9399999999996</v>
      </c>
      <c r="G215" s="19"/>
      <c r="H215" s="40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73" t="s">
        <v>70</v>
      </c>
      <c r="D216" s="21"/>
      <c r="E216" s="27"/>
      <c r="F216" s="56">
        <v>5364576.34</v>
      </c>
      <c r="G216" s="19"/>
      <c r="H216" s="61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73" t="s">
        <v>69</v>
      </c>
      <c r="D217" s="21"/>
      <c r="E217" s="27"/>
      <c r="F217" s="28">
        <f>'[1]RELAÇÃO DESPESA PAGA'!$S$22+'[1]RELAÇÃO DESPESA PAGA'!S31</f>
        <v>5374927.6500000004</v>
      </c>
      <c r="G217" s="27"/>
      <c r="H217" s="40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73" t="s">
        <v>67</v>
      </c>
      <c r="D218" s="21"/>
      <c r="E218" s="27"/>
      <c r="F218" s="28">
        <f>F18+F19</f>
        <v>242.42</v>
      </c>
      <c r="G218" s="27"/>
      <c r="H218" s="40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73" t="s">
        <v>65</v>
      </c>
      <c r="D219" s="21"/>
      <c r="E219" s="27"/>
      <c r="F219" s="56">
        <v>145.78</v>
      </c>
      <c r="G219" s="19"/>
      <c r="H219" s="61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9" t="s">
        <v>64</v>
      </c>
      <c r="D220" s="21"/>
      <c r="E220" s="27"/>
      <c r="F220" s="38">
        <f>F215-F216+F217+F218-F219</f>
        <v>14648.890000000931</v>
      </c>
      <c r="G220" s="27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93"/>
      <c r="D221" s="53"/>
      <c r="E221" s="53"/>
      <c r="F221" s="52"/>
      <c r="G221" s="74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1" t="s">
        <v>63</v>
      </c>
      <c r="D222" s="21"/>
      <c r="E222" s="27"/>
      <c r="F222" s="38">
        <f>F220+F210+F203</f>
        <v>34692.709999999366</v>
      </c>
      <c r="G222" s="27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92"/>
      <c r="D223" s="91"/>
      <c r="E223" s="91"/>
      <c r="F223" s="90"/>
      <c r="G223" s="89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92"/>
      <c r="D224" s="91"/>
      <c r="E224" s="91"/>
      <c r="F224" s="90"/>
      <c r="G224" s="89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71"/>
      <c r="B225" s="5"/>
      <c r="C225" s="34" t="s">
        <v>62</v>
      </c>
      <c r="D225" s="53"/>
      <c r="E225" s="53"/>
      <c r="F225" s="52"/>
      <c r="G225" s="74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9" t="s">
        <v>11</v>
      </c>
      <c r="D226" s="21"/>
      <c r="E226" s="88" t="s">
        <v>61</v>
      </c>
      <c r="F226" s="87" t="s">
        <v>10</v>
      </c>
      <c r="G226" s="27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73" t="s">
        <v>60</v>
      </c>
      <c r="D227" s="21"/>
      <c r="E227" s="83"/>
      <c r="F227" s="86">
        <f>'[1]RELAÇÃO DESPESA PAGA'!$S$6</f>
        <v>0</v>
      </c>
      <c r="G227" s="27"/>
      <c r="H227" s="40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73" t="s">
        <v>59</v>
      </c>
      <c r="D228" s="21"/>
      <c r="E228" s="83"/>
      <c r="F228" s="85"/>
      <c r="G228" s="64"/>
      <c r="H228" s="61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4" t="s">
        <v>58</v>
      </c>
      <c r="D229" s="23"/>
      <c r="E229" s="83"/>
      <c r="F229" s="85"/>
      <c r="G229" s="64"/>
      <c r="H229" s="61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4" t="s">
        <v>57</v>
      </c>
      <c r="D230" s="23"/>
      <c r="E230" s="83"/>
      <c r="F230" s="82">
        <f>'[1]RELAÇÃO DESPESA PAGA'!$S$7</f>
        <v>0</v>
      </c>
      <c r="G230" s="23"/>
      <c r="H230" s="40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81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80"/>
      <c r="D232" s="49"/>
      <c r="E232" s="49"/>
      <c r="F232" s="49"/>
      <c r="G232" s="48"/>
      <c r="H232" s="76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</row>
    <row r="233" spans="1:54" ht="18" customHeight="1" x14ac:dyDescent="0.2">
      <c r="A233" s="6"/>
      <c r="B233" s="5"/>
      <c r="C233" s="79"/>
      <c r="D233" s="78"/>
      <c r="E233" s="78"/>
      <c r="F233" s="78"/>
      <c r="G233" s="77"/>
      <c r="H233" s="76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</row>
    <row r="234" spans="1:54" ht="18" customHeight="1" x14ac:dyDescent="0.2">
      <c r="A234" s="6"/>
      <c r="B234" s="5"/>
      <c r="C234" s="34" t="s">
        <v>54</v>
      </c>
      <c r="D234" s="53"/>
      <c r="E234" s="53"/>
      <c r="F234" s="52"/>
      <c r="G234" s="74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1" t="s">
        <v>11</v>
      </c>
      <c r="D235" s="21"/>
      <c r="E235" s="27"/>
      <c r="F235" s="30" t="s">
        <v>10</v>
      </c>
      <c r="G235" s="27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73" t="s">
        <v>53</v>
      </c>
      <c r="D236" s="21"/>
      <c r="E236" s="27"/>
      <c r="F236" s="28">
        <f>'[1]SALDO DE ESTOQUE'!C30</f>
        <v>1159446.8600000001</v>
      </c>
      <c r="G236" s="27"/>
      <c r="H236" s="40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73" t="s">
        <v>52</v>
      </c>
      <c r="D237" s="21"/>
      <c r="E237" s="27"/>
      <c r="F237" s="28">
        <f>'[1]SALDO DE ESTOQUE'!C65</f>
        <v>221671.92</v>
      </c>
      <c r="G237" s="27"/>
      <c r="H237" s="40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73" t="s">
        <v>51</v>
      </c>
      <c r="D238" s="21"/>
      <c r="E238" s="27"/>
      <c r="F238" s="72">
        <f>'[1]SALDO DE ESTOQUE'!C76</f>
        <v>628.79999999999995</v>
      </c>
      <c r="G238" s="23"/>
      <c r="H238" s="40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9" t="s">
        <v>49</v>
      </c>
      <c r="D239" s="21"/>
      <c r="E239" s="21"/>
      <c r="F239" s="38">
        <f>F236+F237+F238</f>
        <v>1381747.58</v>
      </c>
      <c r="G239" s="27"/>
      <c r="H239" s="40" t="s">
        <v>48</v>
      </c>
      <c r="I239" s="1"/>
      <c r="J239" s="1"/>
      <c r="K239" s="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</row>
    <row r="240" spans="1:54" ht="18" customHeight="1" x14ac:dyDescent="0.2">
      <c r="A240" s="6"/>
      <c r="B240" s="5"/>
      <c r="C240" s="70"/>
      <c r="D240" s="25"/>
      <c r="E240" s="25"/>
      <c r="F240" s="52"/>
      <c r="G240" s="5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9" t="s">
        <v>47</v>
      </c>
      <c r="D241" s="67"/>
      <c r="E241" s="67"/>
      <c r="F241" s="52"/>
      <c r="G241" s="5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8" t="s">
        <v>46</v>
      </c>
      <c r="D242" s="67"/>
      <c r="E242" s="53"/>
      <c r="F242" s="52"/>
      <c r="G242" s="5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1" t="s">
        <v>11</v>
      </c>
      <c r="D243" s="21"/>
      <c r="E243" s="27"/>
      <c r="F243" s="30" t="s">
        <v>10</v>
      </c>
      <c r="G243" s="27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3" t="s">
        <v>45</v>
      </c>
      <c r="D244" s="21"/>
      <c r="E244" s="27"/>
      <c r="F244" s="62">
        <v>0</v>
      </c>
      <c r="G244" s="19"/>
      <c r="H244" s="61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6" t="s">
        <v>44</v>
      </c>
      <c r="D245" s="25"/>
      <c r="E245" s="23"/>
      <c r="F245" s="65">
        <v>665625.78</v>
      </c>
      <c r="G245" s="64"/>
      <c r="H245" s="61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3" t="s">
        <v>43</v>
      </c>
      <c r="D246" s="21"/>
      <c r="E246" s="27"/>
      <c r="F246" s="62"/>
      <c r="G246" s="19"/>
      <c r="H246" s="61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1" t="s">
        <v>36</v>
      </c>
      <c r="D247" s="21"/>
      <c r="E247" s="21"/>
      <c r="F247" s="38">
        <f>SUM(F244:G246)</f>
        <v>665625.78</v>
      </c>
      <c r="G247" s="27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60"/>
      <c r="D248" s="60"/>
      <c r="E248" s="60"/>
      <c r="F248" s="59"/>
      <c r="G248" s="59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8" t="s">
        <v>42</v>
      </c>
      <c r="D249" s="67"/>
      <c r="E249" s="53"/>
      <c r="F249" s="52"/>
      <c r="G249" s="5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1" t="s">
        <v>11</v>
      </c>
      <c r="D250" s="21"/>
      <c r="E250" s="27"/>
      <c r="F250" s="30" t="s">
        <v>10</v>
      </c>
      <c r="G250" s="27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3" t="s">
        <v>41</v>
      </c>
      <c r="D251" s="21"/>
      <c r="E251" s="27"/>
      <c r="F251" s="62">
        <v>841043.78</v>
      </c>
      <c r="G251" s="19"/>
      <c r="H251" s="61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3" t="s">
        <v>40</v>
      </c>
      <c r="D252" s="21"/>
      <c r="E252" s="27"/>
      <c r="F252" s="62">
        <v>968069.17</v>
      </c>
      <c r="G252" s="19"/>
      <c r="H252" s="61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6" t="s">
        <v>39</v>
      </c>
      <c r="D253" s="25"/>
      <c r="E253" s="23"/>
      <c r="F253" s="65">
        <v>358659.94</v>
      </c>
      <c r="G253" s="64"/>
      <c r="H253" s="61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3" t="s">
        <v>38</v>
      </c>
      <c r="D254" s="21"/>
      <c r="E254" s="27"/>
      <c r="F254" s="62">
        <v>24069.54</v>
      </c>
      <c r="G254" s="19"/>
      <c r="H254" s="61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1" t="s">
        <v>36</v>
      </c>
      <c r="D255" s="21"/>
      <c r="E255" s="21"/>
      <c r="F255" s="38">
        <f>SUM(F251:G254)</f>
        <v>2191842.4300000002</v>
      </c>
      <c r="G255" s="27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60"/>
      <c r="D256" s="60"/>
      <c r="E256" s="60"/>
      <c r="F256" s="59"/>
      <c r="G256" s="59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1" t="s">
        <v>35</v>
      </c>
      <c r="D257" s="21"/>
      <c r="E257" s="27"/>
      <c r="F257" s="38">
        <f>F247+F255</f>
        <v>2857468.21</v>
      </c>
      <c r="G257" s="27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4"/>
      <c r="D258" s="53"/>
      <c r="E258" s="53"/>
      <c r="F258" s="52"/>
      <c r="G258" s="52"/>
      <c r="H258" s="2"/>
      <c r="I258" s="1"/>
      <c r="J258" s="55"/>
      <c r="K258" s="1"/>
      <c r="L258" s="1"/>
      <c r="M258" s="5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4" t="s">
        <v>34</v>
      </c>
      <c r="D259" s="53"/>
      <c r="E259" s="53"/>
      <c r="F259" s="52"/>
      <c r="G259" s="51"/>
      <c r="H259" s="2"/>
      <c r="I259" s="1"/>
      <c r="J259" s="1"/>
      <c r="K259" s="55"/>
      <c r="L259" s="1"/>
      <c r="M259" s="5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1" t="s">
        <v>11</v>
      </c>
      <c r="D260" s="21"/>
      <c r="E260" s="27"/>
      <c r="F260" s="30" t="s">
        <v>10</v>
      </c>
      <c r="G260" s="27"/>
      <c r="H260" s="2"/>
      <c r="I260" s="1"/>
      <c r="J260" s="1"/>
      <c r="K260" s="55"/>
      <c r="L260" s="1"/>
      <c r="M260" s="5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8" t="s">
        <v>33</v>
      </c>
      <c r="D261" s="49"/>
      <c r="E261" s="48"/>
      <c r="F261" s="57">
        <v>89207.65</v>
      </c>
      <c r="G261" s="46"/>
      <c r="H261" s="40" t="s">
        <v>25</v>
      </c>
      <c r="I261" s="1"/>
      <c r="J261" s="1"/>
      <c r="K261" s="55"/>
      <c r="L261" s="1"/>
      <c r="M261" s="5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3" t="s">
        <v>32</v>
      </c>
      <c r="D262" s="21"/>
      <c r="E262" s="27"/>
      <c r="F262" s="56">
        <v>711554.66</v>
      </c>
      <c r="G262" s="19"/>
      <c r="H262" s="2"/>
      <c r="I262" s="1"/>
      <c r="J262" s="1"/>
      <c r="K262" s="55"/>
      <c r="L262" s="1"/>
      <c r="M262" s="5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3" t="s">
        <v>31</v>
      </c>
      <c r="D263" s="21"/>
      <c r="E263" s="27"/>
      <c r="F263" s="28">
        <f>F39</f>
        <v>529369.43319999997</v>
      </c>
      <c r="G263" s="27"/>
      <c r="H263" s="40"/>
      <c r="I263" s="1"/>
      <c r="J263" s="1"/>
      <c r="K263" s="5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3" t="s">
        <v>30</v>
      </c>
      <c r="D264" s="21"/>
      <c r="E264" s="27"/>
      <c r="F264" s="28">
        <f>F43</f>
        <v>2540125.8068000004</v>
      </c>
      <c r="G264" s="27"/>
      <c r="H264" s="2"/>
      <c r="I264" s="1"/>
      <c r="J264" s="1"/>
      <c r="K264" s="5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3" t="s">
        <v>29</v>
      </c>
      <c r="D265" s="21"/>
      <c r="E265" s="27"/>
      <c r="F265" s="28">
        <f>F47</f>
        <v>289000.53999999998</v>
      </c>
      <c r="G265" s="27"/>
      <c r="H265" s="2"/>
      <c r="I265" s="1"/>
      <c r="J265" s="1"/>
      <c r="K265" s="5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9" t="s">
        <v>28</v>
      </c>
      <c r="D266" s="21"/>
      <c r="E266" s="27"/>
      <c r="F266" s="38">
        <f>F261+F262-F263-F264-F265</f>
        <v>-2557733.4700000002</v>
      </c>
      <c r="G266" s="27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4"/>
      <c r="D267" s="53"/>
      <c r="E267" s="53"/>
      <c r="F267" s="52"/>
      <c r="G267" s="5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4" t="s">
        <v>27</v>
      </c>
      <c r="D268" s="53"/>
      <c r="E268" s="53"/>
      <c r="F268" s="52"/>
      <c r="G268" s="5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1" t="s">
        <v>11</v>
      </c>
      <c r="D269" s="21"/>
      <c r="E269" s="27"/>
      <c r="F269" s="30" t="s">
        <v>10</v>
      </c>
      <c r="G269" s="27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50" t="s">
        <v>26</v>
      </c>
      <c r="D270" s="49"/>
      <c r="E270" s="48"/>
      <c r="F270" s="47"/>
      <c r="G270" s="46"/>
      <c r="H270" s="40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5" t="s">
        <v>24</v>
      </c>
      <c r="D271" s="21"/>
      <c r="E271" s="27"/>
      <c r="F271" s="44">
        <f>F14+F19</f>
        <v>0</v>
      </c>
      <c r="G271" s="27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5" t="s">
        <v>23</v>
      </c>
      <c r="D272" s="21"/>
      <c r="E272" s="27"/>
      <c r="F272" s="44">
        <f>SUM(F273:G277)</f>
        <v>0</v>
      </c>
      <c r="G272" s="27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3" t="s">
        <v>22</v>
      </c>
      <c r="D273" s="21"/>
      <c r="E273" s="27"/>
      <c r="F273" s="41">
        <f>SUMIF('[1]TCE - ANEXO IV - Preencher'!$D:$D,'CONTÁBIL- FINANCEIRA '!A273,'[1]TCE - ANEXO IV - Preencher'!$N:$N)</f>
        <v>0</v>
      </c>
      <c r="G273" s="27"/>
      <c r="H273" s="40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3" t="s">
        <v>21</v>
      </c>
      <c r="D274" s="21"/>
      <c r="E274" s="27"/>
      <c r="F274" s="41">
        <f>SUMIF('[1]TCE - ANEXO IV - Preencher'!$D:$D,'CONTÁBIL- FINANCEIRA '!A274,'[1]TCE - ANEXO IV - Preencher'!$N:$N)</f>
        <v>0</v>
      </c>
      <c r="G274" s="27"/>
      <c r="H274" s="40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3" t="s">
        <v>20</v>
      </c>
      <c r="D275" s="21"/>
      <c r="E275" s="27"/>
      <c r="F275" s="41">
        <f>SUMIF('[1]TCE - ANEXO IV - Preencher'!$D:$D,'CONTÁBIL- FINANCEIRA '!A275,'[1]TCE - ANEXO IV - Preencher'!$N:$N)</f>
        <v>0</v>
      </c>
      <c r="G275" s="27"/>
      <c r="H275" s="40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3" t="s">
        <v>19</v>
      </c>
      <c r="D276" s="21"/>
      <c r="E276" s="27"/>
      <c r="F276" s="41">
        <f>SUMIF('[1]TCE - ANEXO IV - Preencher'!$D:$D,'CONTÁBIL- FINANCEIRA '!A276,'[1]TCE - ANEXO IV - Preencher'!$N:$N)</f>
        <v>0</v>
      </c>
      <c r="G276" s="27"/>
      <c r="H276" s="40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3" t="s">
        <v>18</v>
      </c>
      <c r="D277" s="21"/>
      <c r="E277" s="27"/>
      <c r="F277" s="41">
        <f>SUMIF('[1]TCE - ANEXO IV - Preencher'!$D:$D,'CONTÁBIL- FINANCEIRA '!A277,'[1]TCE - ANEXO IV - Preencher'!$N:$N)</f>
        <v>0</v>
      </c>
      <c r="G277" s="27"/>
      <c r="H277" s="40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2" t="s">
        <v>16</v>
      </c>
      <c r="D278" s="21"/>
      <c r="E278" s="27"/>
      <c r="F278" s="41">
        <f>'[1]RELAÇÃO DESPESA PAGA'!S16</f>
        <v>0</v>
      </c>
      <c r="G278" s="27"/>
      <c r="H278" s="40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9" t="s">
        <v>14</v>
      </c>
      <c r="D279" s="21"/>
      <c r="E279" s="27"/>
      <c r="F279" s="38">
        <f>F270+F271-F272-F278</f>
        <v>0</v>
      </c>
      <c r="G279" s="27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7"/>
      <c r="D280" s="36"/>
      <c r="E280" s="36"/>
      <c r="F280" s="32"/>
      <c r="G280" s="32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5"/>
      <c r="D281" s="33"/>
      <c r="E281" s="33"/>
      <c r="F281" s="32"/>
      <c r="G281" s="32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4" t="s">
        <v>12</v>
      </c>
      <c r="D282" s="33"/>
      <c r="E282" s="33"/>
      <c r="F282" s="32"/>
      <c r="G282" s="32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1" t="s">
        <v>11</v>
      </c>
      <c r="D283" s="21"/>
      <c r="E283" s="27"/>
      <c r="F283" s="30" t="s">
        <v>10</v>
      </c>
      <c r="G283" s="27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9" t="s">
        <v>9</v>
      </c>
      <c r="D284" s="21"/>
      <c r="E284" s="27"/>
      <c r="F284" s="28">
        <f>SUMIF('[1]TCE - ANEXO IV - Preencher'!$D:$D,'CONTÁBIL- FINANCEIRA '!A281,'[1]TCE - ANEXO IV - Preencher'!$N:$N)</f>
        <v>0</v>
      </c>
      <c r="G284" s="27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sheetProtection algorithmName="SHA-512" hashValue="pFv/ETlcdHdf8DqPnni22eDJZ+1haRFm7e4CXngTmSI67yEoOn03OQkOH3E8Vm5uD3G7X04MsE1xge5AOG8prQ==" saltValue="jBB5LE2ufM5DqxFbdnNApQ==" spinCount="100000" sheet="1" objects="1" scenarios="1"/>
  <mergeCells count="511">
    <mergeCell ref="F162:G162"/>
    <mergeCell ref="F163:G163"/>
    <mergeCell ref="F164:G164"/>
    <mergeCell ref="F165:G165"/>
    <mergeCell ref="F166:G166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61:G161"/>
    <mergeCell ref="F157:G157"/>
    <mergeCell ref="F158:G158"/>
    <mergeCell ref="F159:G159"/>
    <mergeCell ref="F160:G160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34:G134"/>
    <mergeCell ref="F123:G123"/>
    <mergeCell ref="F124:G124"/>
    <mergeCell ref="F125:G125"/>
    <mergeCell ref="F126:G126"/>
    <mergeCell ref="F127:G127"/>
    <mergeCell ref="F128:G128"/>
    <mergeCell ref="F117:G117"/>
    <mergeCell ref="F118:G118"/>
    <mergeCell ref="F119:G119"/>
    <mergeCell ref="F120:G120"/>
    <mergeCell ref="F121:G121"/>
    <mergeCell ref="F122:G122"/>
    <mergeCell ref="C111:E111"/>
    <mergeCell ref="F112:G112"/>
    <mergeCell ref="F113:G113"/>
    <mergeCell ref="F114:G114"/>
    <mergeCell ref="F115:G115"/>
    <mergeCell ref="F116:G116"/>
    <mergeCell ref="F107:G107"/>
    <mergeCell ref="F108:G108"/>
    <mergeCell ref="F109:G109"/>
    <mergeCell ref="F110:G110"/>
    <mergeCell ref="F111:G111"/>
    <mergeCell ref="C106:E106"/>
    <mergeCell ref="C107:E107"/>
    <mergeCell ref="C108:E108"/>
    <mergeCell ref="C109:E109"/>
    <mergeCell ref="C110:E110"/>
    <mergeCell ref="F92:F93"/>
    <mergeCell ref="G92:G93"/>
    <mergeCell ref="D91:E91"/>
    <mergeCell ref="F99:G99"/>
    <mergeCell ref="F100:G100"/>
    <mergeCell ref="C99:E99"/>
    <mergeCell ref="C100:E100"/>
    <mergeCell ref="D92:E92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70:G70"/>
    <mergeCell ref="C94:D94"/>
    <mergeCell ref="C95:D95"/>
    <mergeCell ref="C96:E96"/>
    <mergeCell ref="C97:E97"/>
    <mergeCell ref="C98:E98"/>
    <mergeCell ref="F97:G97"/>
    <mergeCell ref="F98:G98"/>
    <mergeCell ref="D89:E89"/>
    <mergeCell ref="D90:E90"/>
    <mergeCell ref="C60:E60"/>
    <mergeCell ref="C79:E79"/>
    <mergeCell ref="C84:E84"/>
    <mergeCell ref="F84:G84"/>
    <mergeCell ref="C83:E83"/>
    <mergeCell ref="C68:E68"/>
    <mergeCell ref="F68:G68"/>
    <mergeCell ref="C69:E69"/>
    <mergeCell ref="F69:G69"/>
    <mergeCell ref="C70:E70"/>
    <mergeCell ref="F53:G53"/>
    <mergeCell ref="C53:E53"/>
    <mergeCell ref="C54:E54"/>
    <mergeCell ref="F54:G54"/>
    <mergeCell ref="F58:G58"/>
    <mergeCell ref="C59:E59"/>
    <mergeCell ref="F59:G59"/>
    <mergeCell ref="C50:E50"/>
    <mergeCell ref="F50:G50"/>
    <mergeCell ref="C51:E51"/>
    <mergeCell ref="F51:G51"/>
    <mergeCell ref="C52:E52"/>
    <mergeCell ref="F52:G52"/>
    <mergeCell ref="F79:G79"/>
    <mergeCell ref="C80:E80"/>
    <mergeCell ref="F80:G80"/>
    <mergeCell ref="F81:G81"/>
    <mergeCell ref="C81:E81"/>
    <mergeCell ref="C82:E82"/>
    <mergeCell ref="F82:G82"/>
    <mergeCell ref="F83:G83"/>
    <mergeCell ref="C74:E74"/>
    <mergeCell ref="C75:E75"/>
    <mergeCell ref="F75:G75"/>
    <mergeCell ref="C76:E76"/>
    <mergeCell ref="F76:G76"/>
    <mergeCell ref="C77:E77"/>
    <mergeCell ref="F77:G77"/>
    <mergeCell ref="C78:E78"/>
    <mergeCell ref="F78:G78"/>
    <mergeCell ref="F67:G67"/>
    <mergeCell ref="C67:E67"/>
    <mergeCell ref="C55:E55"/>
    <mergeCell ref="F55:G55"/>
    <mergeCell ref="C56:E56"/>
    <mergeCell ref="F56:G56"/>
    <mergeCell ref="C57:E57"/>
    <mergeCell ref="F57:G57"/>
    <mergeCell ref="C58:E58"/>
    <mergeCell ref="F60:G60"/>
    <mergeCell ref="C64:E64"/>
    <mergeCell ref="F64:G64"/>
    <mergeCell ref="C65:E65"/>
    <mergeCell ref="F65:G65"/>
    <mergeCell ref="C66:E66"/>
    <mergeCell ref="F66:G66"/>
    <mergeCell ref="C61:E61"/>
    <mergeCell ref="F61:G61"/>
    <mergeCell ref="C62:E62"/>
    <mergeCell ref="F62:G62"/>
    <mergeCell ref="C63:E63"/>
    <mergeCell ref="F63:G63"/>
    <mergeCell ref="C71:E71"/>
    <mergeCell ref="F71:G71"/>
    <mergeCell ref="C72:E72"/>
    <mergeCell ref="F72:G72"/>
    <mergeCell ref="C73:E73"/>
    <mergeCell ref="F73:G73"/>
    <mergeCell ref="C47:E47"/>
    <mergeCell ref="F47:G47"/>
    <mergeCell ref="C48:E48"/>
    <mergeCell ref="F48:G48"/>
    <mergeCell ref="C49:E49"/>
    <mergeCell ref="F49:G49"/>
    <mergeCell ref="C44:E44"/>
    <mergeCell ref="F44:G44"/>
    <mergeCell ref="C45:E45"/>
    <mergeCell ref="F45:G45"/>
    <mergeCell ref="F46:G46"/>
    <mergeCell ref="C46:E46"/>
    <mergeCell ref="C41:E41"/>
    <mergeCell ref="F41:G41"/>
    <mergeCell ref="C42:E42"/>
    <mergeCell ref="F42:G42"/>
    <mergeCell ref="C43:E43"/>
    <mergeCell ref="F43:G43"/>
    <mergeCell ref="C38:E38"/>
    <mergeCell ref="F38:G38"/>
    <mergeCell ref="F39:G39"/>
    <mergeCell ref="C39:E39"/>
    <mergeCell ref="C40:E40"/>
    <mergeCell ref="F40:G40"/>
    <mergeCell ref="C35:E35"/>
    <mergeCell ref="F35:G35"/>
    <mergeCell ref="C36:E36"/>
    <mergeCell ref="F36:G36"/>
    <mergeCell ref="C37:E37"/>
    <mergeCell ref="F37:G37"/>
    <mergeCell ref="F32:G32"/>
    <mergeCell ref="C32:E32"/>
    <mergeCell ref="C33:E33"/>
    <mergeCell ref="F33:G33"/>
    <mergeCell ref="C34:E34"/>
    <mergeCell ref="F34:G34"/>
    <mergeCell ref="C29:E29"/>
    <mergeCell ref="F29:G29"/>
    <mergeCell ref="C30:E30"/>
    <mergeCell ref="F30:G30"/>
    <mergeCell ref="C31:E31"/>
    <mergeCell ref="F31:G31"/>
    <mergeCell ref="C25:E25"/>
    <mergeCell ref="F25:G25"/>
    <mergeCell ref="C26:E26"/>
    <mergeCell ref="C27:E27"/>
    <mergeCell ref="F27:G27"/>
    <mergeCell ref="C28:E28"/>
    <mergeCell ref="F28:G28"/>
    <mergeCell ref="C22:E22"/>
    <mergeCell ref="F22:G22"/>
    <mergeCell ref="C23:E23"/>
    <mergeCell ref="F23:G23"/>
    <mergeCell ref="C24:E24"/>
    <mergeCell ref="F24:G24"/>
    <mergeCell ref="C19:E19"/>
    <mergeCell ref="F19:G19"/>
    <mergeCell ref="C20:E20"/>
    <mergeCell ref="F20:G20"/>
    <mergeCell ref="F21:G21"/>
    <mergeCell ref="C21:E21"/>
    <mergeCell ref="C16:E16"/>
    <mergeCell ref="F16:G16"/>
    <mergeCell ref="C17:E17"/>
    <mergeCell ref="F17:G17"/>
    <mergeCell ref="C18:E18"/>
    <mergeCell ref="F18:G18"/>
    <mergeCell ref="C13:E13"/>
    <mergeCell ref="F13:G13"/>
    <mergeCell ref="F14:G14"/>
    <mergeCell ref="C14:E14"/>
    <mergeCell ref="C15:E15"/>
    <mergeCell ref="F15:G15"/>
    <mergeCell ref="C10:E10"/>
    <mergeCell ref="F10:G10"/>
    <mergeCell ref="C11:E11"/>
    <mergeCell ref="F11:G11"/>
    <mergeCell ref="C12:E12"/>
    <mergeCell ref="F12:G12"/>
    <mergeCell ref="D3:E3"/>
    <mergeCell ref="C6:D6"/>
    <mergeCell ref="C7:D7"/>
    <mergeCell ref="C8:E8"/>
    <mergeCell ref="F8:G8"/>
    <mergeCell ref="C9:E9"/>
    <mergeCell ref="C105:E105"/>
    <mergeCell ref="F104:G104"/>
    <mergeCell ref="F105:G105"/>
    <mergeCell ref="F106:G106"/>
    <mergeCell ref="C1:C4"/>
    <mergeCell ref="D1:E1"/>
    <mergeCell ref="F1:G1"/>
    <mergeCell ref="D2:E2"/>
    <mergeCell ref="F2:F3"/>
    <mergeCell ref="G2:G3"/>
    <mergeCell ref="F102:G102"/>
    <mergeCell ref="F103:G103"/>
    <mergeCell ref="C101:E101"/>
    <mergeCell ref="C102:E102"/>
    <mergeCell ref="C103:E103"/>
    <mergeCell ref="C104:E104"/>
    <mergeCell ref="F244:G244"/>
    <mergeCell ref="F4:F5"/>
    <mergeCell ref="G4:G5"/>
    <mergeCell ref="I4:J4"/>
    <mergeCell ref="I5:J5"/>
    <mergeCell ref="F74:G74"/>
    <mergeCell ref="E94:G94"/>
    <mergeCell ref="E95:G95"/>
    <mergeCell ref="F96:G96"/>
    <mergeCell ref="F101:G101"/>
    <mergeCell ref="F179:G179"/>
    <mergeCell ref="F180:G180"/>
    <mergeCell ref="F181:G181"/>
    <mergeCell ref="F182:G182"/>
    <mergeCell ref="F183:G183"/>
    <mergeCell ref="F184:G184"/>
    <mergeCell ref="F173:G173"/>
    <mergeCell ref="F174:G174"/>
    <mergeCell ref="F175:G175"/>
    <mergeCell ref="F176:G176"/>
    <mergeCell ref="F177:G177"/>
    <mergeCell ref="F178:G178"/>
    <mergeCell ref="F167:G167"/>
    <mergeCell ref="F168:G168"/>
    <mergeCell ref="F169:G169"/>
    <mergeCell ref="F170:G170"/>
    <mergeCell ref="F171:G171"/>
    <mergeCell ref="F172:G172"/>
    <mergeCell ref="F288:G288"/>
    <mergeCell ref="F273:G273"/>
    <mergeCell ref="F274:G274"/>
    <mergeCell ref="F275:G275"/>
    <mergeCell ref="F276:G276"/>
    <mergeCell ref="F277:G277"/>
    <mergeCell ref="F278:G278"/>
    <mergeCell ref="F279:G279"/>
    <mergeCell ref="F272:G272"/>
    <mergeCell ref="F283:G283"/>
    <mergeCell ref="F284:G284"/>
    <mergeCell ref="F285:G285"/>
    <mergeCell ref="F286:G286"/>
    <mergeCell ref="F287:G287"/>
    <mergeCell ref="F264:G264"/>
    <mergeCell ref="F265:G265"/>
    <mergeCell ref="F266:G266"/>
    <mergeCell ref="F269:G269"/>
    <mergeCell ref="F270:G270"/>
    <mergeCell ref="F271:G271"/>
    <mergeCell ref="F255:G255"/>
    <mergeCell ref="F257:G257"/>
    <mergeCell ref="F260:G260"/>
    <mergeCell ref="F261:G261"/>
    <mergeCell ref="F262:G262"/>
    <mergeCell ref="F263:G263"/>
    <mergeCell ref="F247:G247"/>
    <mergeCell ref="F250:G250"/>
    <mergeCell ref="F251:G251"/>
    <mergeCell ref="F252:G252"/>
    <mergeCell ref="F253:G253"/>
    <mergeCell ref="F254:G254"/>
    <mergeCell ref="F230:G230"/>
    <mergeCell ref="C231:G232"/>
    <mergeCell ref="F235:G235"/>
    <mergeCell ref="F236:G236"/>
    <mergeCell ref="F245:G245"/>
    <mergeCell ref="F246:G246"/>
    <mergeCell ref="F237:G237"/>
    <mergeCell ref="F238:G238"/>
    <mergeCell ref="F239:G239"/>
    <mergeCell ref="F243:G243"/>
    <mergeCell ref="F220:G220"/>
    <mergeCell ref="F222:G222"/>
    <mergeCell ref="F226:G226"/>
    <mergeCell ref="F227:G227"/>
    <mergeCell ref="F228:G228"/>
    <mergeCell ref="F229:G229"/>
    <mergeCell ref="C236:E236"/>
    <mergeCell ref="F208:G208"/>
    <mergeCell ref="F209:G209"/>
    <mergeCell ref="F210:G210"/>
    <mergeCell ref="F214:G214"/>
    <mergeCell ref="F215:G215"/>
    <mergeCell ref="F216:G216"/>
    <mergeCell ref="F217:G217"/>
    <mergeCell ref="F218:G218"/>
    <mergeCell ref="F219:G219"/>
    <mergeCell ref="C217:E217"/>
    <mergeCell ref="C218:E218"/>
    <mergeCell ref="C228:D228"/>
    <mergeCell ref="C229:D229"/>
    <mergeCell ref="C230:D230"/>
    <mergeCell ref="C235:E235"/>
    <mergeCell ref="F206:G206"/>
    <mergeCell ref="F207:G207"/>
    <mergeCell ref="C210:E210"/>
    <mergeCell ref="C214:E214"/>
    <mergeCell ref="C215:E215"/>
    <mergeCell ref="C216:E216"/>
    <mergeCell ref="C202:E202"/>
    <mergeCell ref="C226:D226"/>
    <mergeCell ref="C227:D227"/>
    <mergeCell ref="E194:G194"/>
    <mergeCell ref="E195:G195"/>
    <mergeCell ref="F199:G199"/>
    <mergeCell ref="F200:G200"/>
    <mergeCell ref="F201:G201"/>
    <mergeCell ref="F202:G202"/>
    <mergeCell ref="F203:G203"/>
    <mergeCell ref="C194:D194"/>
    <mergeCell ref="C195:D195"/>
    <mergeCell ref="D197:E197"/>
    <mergeCell ref="C199:E199"/>
    <mergeCell ref="C200:E200"/>
    <mergeCell ref="C201:E201"/>
    <mergeCell ref="F189:G189"/>
    <mergeCell ref="F190:F191"/>
    <mergeCell ref="G190:G191"/>
    <mergeCell ref="F192:F193"/>
    <mergeCell ref="G192:G193"/>
    <mergeCell ref="D193:E193"/>
    <mergeCell ref="C182:E182"/>
    <mergeCell ref="C183:E183"/>
    <mergeCell ref="C184:E184"/>
    <mergeCell ref="C189:C192"/>
    <mergeCell ref="D189:E189"/>
    <mergeCell ref="D190:E190"/>
    <mergeCell ref="D191:E191"/>
    <mergeCell ref="D192:E192"/>
    <mergeCell ref="C185:G185"/>
    <mergeCell ref="F187:G187"/>
    <mergeCell ref="C176:E176"/>
    <mergeCell ref="C177:E177"/>
    <mergeCell ref="C178:E178"/>
    <mergeCell ref="C179:E179"/>
    <mergeCell ref="C180:E180"/>
    <mergeCell ref="C181:E181"/>
    <mergeCell ref="C170:E170"/>
    <mergeCell ref="C171:E171"/>
    <mergeCell ref="C172:E172"/>
    <mergeCell ref="C173:E173"/>
    <mergeCell ref="C174:E174"/>
    <mergeCell ref="C175:E175"/>
    <mergeCell ref="C283:E283"/>
    <mergeCell ref="C284:E284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65:E265"/>
    <mergeCell ref="C266:E266"/>
    <mergeCell ref="C269:E269"/>
    <mergeCell ref="C270:E270"/>
    <mergeCell ref="C278:E278"/>
    <mergeCell ref="C279:E279"/>
    <mergeCell ref="C277:E277"/>
    <mergeCell ref="C257:E257"/>
    <mergeCell ref="C260:E260"/>
    <mergeCell ref="C261:E261"/>
    <mergeCell ref="C262:E262"/>
    <mergeCell ref="C263:E263"/>
    <mergeCell ref="C264:E264"/>
    <mergeCell ref="C250:E250"/>
    <mergeCell ref="C251:E251"/>
    <mergeCell ref="C252:E252"/>
    <mergeCell ref="C253:E253"/>
    <mergeCell ref="C254:E254"/>
    <mergeCell ref="C255:E255"/>
    <mergeCell ref="C243:E243"/>
    <mergeCell ref="C244:E244"/>
    <mergeCell ref="C245:E245"/>
    <mergeCell ref="C246:E246"/>
    <mergeCell ref="C247:E247"/>
    <mergeCell ref="C249:D249"/>
    <mergeCell ref="C237:E237"/>
    <mergeCell ref="C238:E238"/>
    <mergeCell ref="C239:E239"/>
    <mergeCell ref="C240:E240"/>
    <mergeCell ref="C241:E241"/>
    <mergeCell ref="C242:D242"/>
    <mergeCell ref="C161:E161"/>
    <mergeCell ref="C162:E162"/>
    <mergeCell ref="C163:E163"/>
    <mergeCell ref="C164:E164"/>
    <mergeCell ref="C165:E165"/>
    <mergeCell ref="C166:E166"/>
    <mergeCell ref="C206:E206"/>
    <mergeCell ref="C207:E207"/>
    <mergeCell ref="C208:E208"/>
    <mergeCell ref="C209:E209"/>
    <mergeCell ref="C155:E155"/>
    <mergeCell ref="C156:E156"/>
    <mergeCell ref="C157:E157"/>
    <mergeCell ref="C158:E158"/>
    <mergeCell ref="C159:E159"/>
    <mergeCell ref="C160:E160"/>
    <mergeCell ref="C149:E149"/>
    <mergeCell ref="C150:E150"/>
    <mergeCell ref="C219:E219"/>
    <mergeCell ref="C220:E220"/>
    <mergeCell ref="C222:E222"/>
    <mergeCell ref="C151:E151"/>
    <mergeCell ref="C152:E152"/>
    <mergeCell ref="C153:E153"/>
    <mergeCell ref="C154:E154"/>
    <mergeCell ref="C203:E203"/>
    <mergeCell ref="C167:E167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36:E136"/>
    <mergeCell ref="C137:E137"/>
    <mergeCell ref="C138:E138"/>
    <mergeCell ref="C139:E139"/>
    <mergeCell ref="C140:E140"/>
    <mergeCell ref="C141:E141"/>
    <mergeCell ref="C130:E130"/>
    <mergeCell ref="C131:E131"/>
    <mergeCell ref="C132:E132"/>
    <mergeCell ref="C133:E133"/>
    <mergeCell ref="C134:E134"/>
    <mergeCell ref="C135:E135"/>
    <mergeCell ref="C124:E124"/>
    <mergeCell ref="C125:E125"/>
    <mergeCell ref="C126:E126"/>
    <mergeCell ref="C127:E127"/>
    <mergeCell ref="C128:E128"/>
    <mergeCell ref="C129:E129"/>
    <mergeCell ref="C118:E118"/>
    <mergeCell ref="C119:E119"/>
    <mergeCell ref="C120:E120"/>
    <mergeCell ref="C121:E121"/>
    <mergeCell ref="C122:E122"/>
    <mergeCell ref="C123:E123"/>
    <mergeCell ref="C112:E112"/>
    <mergeCell ref="C113:E113"/>
    <mergeCell ref="C114:E114"/>
    <mergeCell ref="C115:E115"/>
    <mergeCell ref="C116:E116"/>
    <mergeCell ref="C117:E117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E227:E230" xr:uid="{00000000-0002-0000-0300-000003000000}">
      <formula1>UNIDADES_OSS</formula1>
    </dataValidation>
    <dataValidation type="list" allowBlank="1" showErrorMessage="1" sqref="C7" xr:uid="{00000000-0002-0000-0300-000002000000}">
      <formula1>UNIDADES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4" xr:uid="{00000000-0002-0000-0300-000000000000}">
      <formula1>ANOCG</formula1>
    </dataValidation>
  </dataValidations>
  <printOptions horizontalCentered="1"/>
  <pageMargins left="0.39370078740157483" right="0.39370078740157483" top="0.15748031496062992" bottom="0" header="0" footer="0"/>
  <pageSetup paperSize="9" scale="50" fitToHeight="3" orientation="portrait" r:id="rId1"/>
  <rowBreaks count="2" manualBreakCount="2">
    <brk id="88" max="6" man="1"/>
    <brk id="188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2022-02-14T13:15:25Z</dcterms:created>
  <dcterms:modified xsi:type="dcterms:W3CDTF">2022-02-14T13:15:30Z</dcterms:modified>
</cp:coreProperties>
</file>